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BA8B1E25-A692-412A-AB99-42C9839F8851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34" i="1" l="1"/>
  <c r="K34" i="1"/>
  <c r="J33" i="1"/>
  <c r="K33" i="1"/>
  <c r="J32" i="1"/>
  <c r="K32" i="1"/>
  <c r="J31" i="1"/>
  <c r="K31" i="1"/>
  <c r="J26" i="1"/>
  <c r="K26" i="1"/>
  <c r="D53" i="1"/>
  <c r="D49" i="1"/>
  <c r="D48" i="1"/>
  <c r="E42" i="1"/>
  <c r="G55" i="1"/>
  <c r="D62" i="1" l="1"/>
  <c r="E62" i="1"/>
  <c r="F62" i="1"/>
  <c r="G62" i="1"/>
  <c r="H62" i="1" s="1"/>
  <c r="D63" i="1"/>
  <c r="E63" i="1"/>
  <c r="F63" i="1"/>
  <c r="G63" i="1"/>
  <c r="C62" i="1"/>
  <c r="C63" i="1"/>
  <c r="H63" i="1" l="1"/>
  <c r="E26" i="1"/>
  <c r="F26" i="1"/>
  <c r="G26" i="1"/>
  <c r="H26" i="1"/>
  <c r="C47" i="1" l="1"/>
  <c r="D47" i="1"/>
  <c r="E47" i="1"/>
  <c r="F47" i="1"/>
  <c r="G47" i="1"/>
  <c r="C48" i="1"/>
  <c r="E48" i="1"/>
  <c r="F48" i="1"/>
  <c r="G48" i="1"/>
  <c r="C49" i="1"/>
  <c r="E49" i="1"/>
  <c r="F49" i="1"/>
  <c r="G49" i="1"/>
  <c r="C50" i="1"/>
  <c r="D50" i="1"/>
  <c r="E50" i="1"/>
  <c r="F50" i="1"/>
  <c r="G50" i="1"/>
  <c r="C51" i="1"/>
  <c r="D51" i="1"/>
  <c r="E51" i="1"/>
  <c r="F51" i="1"/>
  <c r="G51" i="1"/>
  <c r="C52" i="1"/>
  <c r="D52" i="1"/>
  <c r="E52" i="1"/>
  <c r="F52" i="1"/>
  <c r="G52" i="1"/>
  <c r="C53" i="1"/>
  <c r="E53" i="1"/>
  <c r="F53" i="1"/>
  <c r="G53" i="1"/>
  <c r="C54" i="1"/>
  <c r="D54" i="1"/>
  <c r="E54" i="1"/>
  <c r="F54" i="1"/>
  <c r="G54" i="1"/>
  <c r="C55" i="1"/>
  <c r="D55" i="1"/>
  <c r="E55" i="1"/>
  <c r="F55" i="1"/>
  <c r="C56" i="1"/>
  <c r="D56" i="1"/>
  <c r="E56" i="1"/>
  <c r="F56" i="1"/>
  <c r="G56" i="1"/>
  <c r="C57" i="1"/>
  <c r="D57" i="1"/>
  <c r="E57" i="1"/>
  <c r="F57" i="1"/>
  <c r="G57" i="1"/>
  <c r="C58" i="1"/>
  <c r="D58" i="1"/>
  <c r="E58" i="1"/>
  <c r="F58" i="1"/>
  <c r="G58" i="1"/>
  <c r="C59" i="1"/>
  <c r="D59" i="1"/>
  <c r="E59" i="1"/>
  <c r="F59" i="1"/>
  <c r="G59" i="1"/>
  <c r="C60" i="1"/>
  <c r="D60" i="1"/>
  <c r="E60" i="1"/>
  <c r="F60" i="1"/>
  <c r="G60" i="1"/>
  <c r="C61" i="1"/>
  <c r="D61" i="1"/>
  <c r="E61" i="1"/>
  <c r="F61" i="1"/>
  <c r="G61" i="1"/>
  <c r="H55" i="1" l="1"/>
  <c r="H59" i="1"/>
  <c r="H53" i="1"/>
  <c r="H47" i="1"/>
  <c r="H58" i="1"/>
  <c r="H52" i="1"/>
  <c r="H60" i="1"/>
  <c r="H54" i="1"/>
  <c r="H48" i="1"/>
  <c r="H61" i="1"/>
  <c r="H56" i="1"/>
  <c r="H50" i="1"/>
  <c r="H49" i="1"/>
  <c r="H57" i="1"/>
  <c r="H51" i="1"/>
  <c r="G46" i="1"/>
  <c r="F46" i="1"/>
  <c r="E46" i="1"/>
  <c r="C46" i="1"/>
  <c r="D46" i="1"/>
  <c r="E88" i="1"/>
  <c r="H46" i="1" l="1"/>
  <c r="A106" i="1"/>
  <c r="A105" i="1"/>
  <c r="A104" i="1"/>
  <c r="E104" i="1" s="1"/>
  <c r="A103" i="1"/>
  <c r="A102" i="1"/>
  <c r="E102" i="1" s="1"/>
  <c r="A101" i="1"/>
  <c r="A100" i="1"/>
  <c r="A99" i="1"/>
  <c r="E99" i="1" s="1"/>
  <c r="A98" i="1"/>
  <c r="A97" i="1"/>
  <c r="A96" i="1"/>
  <c r="A95" i="1"/>
  <c r="A94" i="1"/>
  <c r="A93" i="1"/>
  <c r="A92" i="1"/>
  <c r="A91" i="1"/>
  <c r="A90" i="1"/>
  <c r="A89" i="1"/>
  <c r="E89" i="1" s="1"/>
  <c r="D88" i="1"/>
  <c r="C88" i="1"/>
  <c r="E93" i="1" l="1"/>
  <c r="E94" i="1"/>
  <c r="D95" i="1"/>
  <c r="E90" i="1"/>
  <c r="E97" i="1"/>
  <c r="E92" i="1"/>
  <c r="E98" i="1"/>
  <c r="C91" i="1"/>
  <c r="E91" i="1"/>
  <c r="D96" i="1"/>
  <c r="E96" i="1"/>
  <c r="C103" i="1"/>
  <c r="E103" i="1"/>
  <c r="D105" i="1"/>
  <c r="E105" i="1"/>
  <c r="C95" i="1"/>
  <c r="E95" i="1"/>
  <c r="C100" i="1"/>
  <c r="E100" i="1"/>
  <c r="D106" i="1"/>
  <c r="E106" i="1"/>
  <c r="C94" i="1"/>
  <c r="D91" i="1"/>
  <c r="D94" i="1"/>
  <c r="C90" i="1"/>
  <c r="D90" i="1"/>
  <c r="D103" i="1"/>
  <c r="D100" i="1"/>
  <c r="C93" i="1"/>
  <c r="C99" i="1"/>
  <c r="C102" i="1"/>
  <c r="C105" i="1"/>
  <c r="C89" i="1"/>
  <c r="D93" i="1"/>
  <c r="C98" i="1"/>
  <c r="D99" i="1"/>
  <c r="D102" i="1"/>
  <c r="D89" i="1"/>
  <c r="C92" i="1"/>
  <c r="C97" i="1"/>
  <c r="D98" i="1"/>
  <c r="C101" i="1"/>
  <c r="C104" i="1"/>
  <c r="D92" i="1"/>
  <c r="C96" i="1"/>
  <c r="D97" i="1"/>
  <c r="D101" i="1"/>
  <c r="D104" i="1"/>
  <c r="C106" i="1"/>
  <c r="D26" i="1" l="1"/>
  <c r="A33" i="1"/>
  <c r="H33" i="1" s="1"/>
  <c r="A32" i="1"/>
  <c r="H32" i="1" s="1"/>
  <c r="A39" i="1"/>
  <c r="A28" i="1"/>
  <c r="A29" i="1"/>
  <c r="A30" i="1"/>
  <c r="A31" i="1"/>
  <c r="A34" i="1"/>
  <c r="A35" i="1"/>
  <c r="A36" i="1"/>
  <c r="A37" i="1"/>
  <c r="A38" i="1"/>
  <c r="A41" i="1"/>
  <c r="A42" i="1"/>
  <c r="H42" i="1" s="1"/>
  <c r="A27" i="1"/>
  <c r="A40" i="1"/>
  <c r="C26" i="1"/>
  <c r="L59" i="1" l="1"/>
  <c r="K59" i="1"/>
  <c r="J59" i="1"/>
  <c r="L52" i="1"/>
  <c r="K52" i="1"/>
  <c r="J52" i="1"/>
  <c r="J56" i="1"/>
  <c r="K56" i="1"/>
  <c r="L56" i="1"/>
  <c r="K48" i="1"/>
  <c r="L48" i="1"/>
  <c r="J48" i="1"/>
  <c r="G36" i="1"/>
  <c r="F36" i="1"/>
  <c r="H36" i="1"/>
  <c r="J55" i="1"/>
  <c r="L55" i="1"/>
  <c r="K55" i="1"/>
  <c r="J47" i="1"/>
  <c r="L47" i="1"/>
  <c r="K47" i="1"/>
  <c r="J46" i="1"/>
  <c r="K46" i="1"/>
  <c r="L46" i="1"/>
  <c r="L54" i="1"/>
  <c r="J54" i="1"/>
  <c r="K54" i="1"/>
  <c r="L58" i="1"/>
  <c r="K58" i="1"/>
  <c r="J58" i="1"/>
  <c r="G42" i="1"/>
  <c r="J61" i="1"/>
  <c r="L61" i="1"/>
  <c r="K61" i="1"/>
  <c r="K53" i="1"/>
  <c r="J53" i="1"/>
  <c r="L53" i="1"/>
  <c r="K51" i="1"/>
  <c r="J51" i="1"/>
  <c r="L51" i="1"/>
  <c r="J60" i="1"/>
  <c r="K60" i="1"/>
  <c r="L60" i="1"/>
  <c r="K50" i="1"/>
  <c r="L50" i="1"/>
  <c r="J50" i="1"/>
  <c r="K57" i="1"/>
  <c r="J57" i="1"/>
  <c r="L57" i="1"/>
  <c r="L49" i="1"/>
  <c r="K49" i="1"/>
  <c r="J49" i="1"/>
  <c r="G37" i="1"/>
  <c r="E37" i="1"/>
  <c r="G29" i="1"/>
  <c r="F29" i="1"/>
  <c r="G40" i="1"/>
  <c r="F40" i="1"/>
  <c r="G28" i="1"/>
  <c r="F28" i="1"/>
  <c r="G27" i="1"/>
  <c r="E27" i="1"/>
  <c r="C35" i="1"/>
  <c r="G35" i="1"/>
  <c r="F35" i="1"/>
  <c r="E35" i="1"/>
  <c r="C39" i="1"/>
  <c r="G39" i="1"/>
  <c r="F39" i="1"/>
  <c r="H34" i="1"/>
  <c r="G34" i="1"/>
  <c r="F34" i="1"/>
  <c r="F32" i="1"/>
  <c r="G32" i="1"/>
  <c r="C41" i="1"/>
  <c r="G41" i="1"/>
  <c r="F31" i="1"/>
  <c r="G31" i="1"/>
  <c r="G33" i="1"/>
  <c r="F33" i="1"/>
  <c r="C38" i="1"/>
  <c r="G38" i="1"/>
  <c r="F38" i="1"/>
  <c r="G30" i="1"/>
  <c r="F30" i="1"/>
  <c r="C42" i="1"/>
  <c r="C37" i="1"/>
  <c r="C40" i="1"/>
  <c r="H28" i="1"/>
  <c r="D28" i="1"/>
  <c r="D34" i="1"/>
  <c r="D35" i="1"/>
  <c r="H31" i="1"/>
  <c r="D33" i="1"/>
  <c r="D31" i="1"/>
  <c r="H41" i="1"/>
  <c r="H37" i="1"/>
  <c r="H35" i="1"/>
  <c r="H38" i="1"/>
  <c r="C31" i="1"/>
  <c r="C33" i="1"/>
  <c r="H27" i="1"/>
  <c r="C36" i="1"/>
  <c r="C29" i="1"/>
  <c r="C28" i="1"/>
  <c r="C32" i="1"/>
  <c r="C30" i="1"/>
  <c r="C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E68" authorId="0" shapeId="0" xr:uid="{A09CA762-D0FA-D54B-9EF9-0C83CAC59FD0}">
      <text>
        <r>
          <rPr>
            <sz val="9"/>
            <color rgb="FF000000"/>
            <rFont val="Geneva"/>
            <family val="2"/>
            <charset val="1"/>
          </rPr>
          <t xml:space="preserve">Late Kansan, Seymour Fm, Gilliland faunule of Cudahy fauna, Patterson Ranch, Knox Co, Texas
</t>
        </r>
      </text>
    </comment>
  </commentList>
</comments>
</file>

<file path=xl/sharedStrings.xml><?xml version="1.0" encoding="utf-8"?>
<sst xmlns="http://schemas.openxmlformats.org/spreadsheetml/2006/main" count="85" uniqueCount="45">
  <si>
    <t>Log10 E.h.o..</t>
  </si>
  <si>
    <t>2-5</t>
  </si>
  <si>
    <t>17bis</t>
  </si>
  <si>
    <t>Rock Creek</t>
  </si>
  <si>
    <t>n=30</t>
  </si>
  <si>
    <t>CNM 2381</t>
  </si>
  <si>
    <t>AMNH 10606</t>
    <phoneticPr fontId="1"/>
  </si>
  <si>
    <t>F, 5 years</t>
  </si>
  <si>
    <t>AMNH 10608</t>
  </si>
  <si>
    <t>FM 12895</t>
  </si>
  <si>
    <t>Texas</t>
  </si>
  <si>
    <t>VE</t>
  </si>
  <si>
    <t>n=3-6</t>
  </si>
  <si>
    <t>E. nordostensis</t>
    <phoneticPr fontId="2"/>
  </si>
  <si>
    <t>M, 10y</t>
  </si>
  <si>
    <t>Ulakhan Sular</t>
  </si>
  <si>
    <t>MS Bet 55</t>
  </si>
  <si>
    <t>SI 160-455</t>
  </si>
  <si>
    <t>E. scotti</t>
  </si>
  <si>
    <t>Seymour, Tx</t>
  </si>
  <si>
    <t>UMMNH 46899</t>
  </si>
  <si>
    <t>nb</t>
  </si>
  <si>
    <t>Moyenne</t>
  </si>
  <si>
    <t>Min</t>
  </si>
  <si>
    <t>Max</t>
  </si>
  <si>
    <t>F</t>
    <phoneticPr fontId="1"/>
  </si>
  <si>
    <t>F, 4 years</t>
    <phoneticPr fontId="1"/>
  </si>
  <si>
    <t>M, 5 years</t>
    <phoneticPr fontId="1"/>
  </si>
  <si>
    <t>AMNH 10612</t>
  </si>
  <si>
    <t>D logx</t>
  </si>
  <si>
    <t>D logmin</t>
  </si>
  <si>
    <t>Dlogmax</t>
  </si>
  <si>
    <t>Standard deviation</t>
  </si>
  <si>
    <t>variation coeffeicient</t>
  </si>
  <si>
    <t>Table 1</t>
  </si>
  <si>
    <t>Gazin 1936</t>
  </si>
  <si>
    <t>Johnston 1937; VE</t>
  </si>
  <si>
    <t>Johnston 1937</t>
  </si>
  <si>
    <t>Pl. XVIII A</t>
  </si>
  <si>
    <t>F</t>
  </si>
  <si>
    <t>Gidley 1901, Pl. XVIII A; CIB-O measurements using Pl. XVIII A and P2-M3 = 204 mm (Gidley, 1901, p. 136) to scale the image</t>
  </si>
  <si>
    <t>Hay (1914), Tables in p. 182 and p. 183</t>
  </si>
  <si>
    <t>Tables p. 182 and p. 183</t>
  </si>
  <si>
    <t>AMNH 10628, Hay (1914)</t>
  </si>
  <si>
    <t>AMNH 10628, Pl. XVIII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</si>
</sst>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>
    <font>
      <sz val="9"/>
      <name val="Geneva"/>
    </font>
    <font>
      <sz val="14"/>
      <name val="Times New Roman"/>
      <family val="1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rgb="FFFF0000"/>
      <name val="Times New Roman"/>
      <family val="1"/>
    </font>
    <font>
      <b/>
      <sz val="14"/>
      <color theme="3"/>
      <name val="Times New Roman"/>
      <family val="1"/>
    </font>
    <font>
      <sz val="9"/>
      <color rgb="FF000000"/>
      <name val="Geneva"/>
      <family val="2"/>
      <charset val="1"/>
    </font>
    <font>
      <i/>
      <sz val="14"/>
      <name val="Times New Roman"/>
      <family val="1"/>
    </font>
    <font>
      <sz val="14"/>
      <color rgb="FF0070C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164" fontId="4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165" fontId="1" fillId="0" borderId="0" xfId="0" applyNumberFormat="1" applyFont="1"/>
    <xf numFmtId="0" fontId="5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6" fillId="0" borderId="0" xfId="0" applyFont="1" applyAlignment="1">
      <alignment horizontal="right"/>
    </xf>
    <xf numFmtId="1" fontId="3" fillId="0" borderId="0" xfId="0" applyNumberFormat="1" applyFont="1"/>
    <xf numFmtId="2" fontId="1" fillId="0" borderId="0" xfId="0" applyNumberFormat="1" applyFont="1"/>
    <xf numFmtId="164" fontId="5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9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5" fillId="0" borderId="0" xfId="0" applyFont="1" applyFill="1"/>
    <xf numFmtId="1" fontId="5" fillId="0" borderId="0" xfId="0" applyNumberFormat="1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1057770551604E-2"/>
          <c:y val="0.10742580254391278"/>
          <c:w val="0.85547880487541805"/>
          <c:h val="0.76194297828156099"/>
        </c:manualLayout>
      </c:layout>
      <c:lineChart>
        <c:grouping val="standard"/>
        <c:varyColors val="0"/>
        <c:ser>
          <c:idx val="0"/>
          <c:order val="0"/>
          <c:tx>
            <c:strRef>
              <c:f>Feuil1!$C$26</c:f>
              <c:strCache>
                <c:ptCount val="1"/>
                <c:pt idx="0">
                  <c:v>CNM 2381</c:v>
                </c:pt>
              </c:strCache>
            </c:strRef>
          </c:tx>
          <c:spPr>
            <a:ln w="444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Feuil1!$B$27:$B$42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Feuil1!$C$27:$C$42</c:f>
              <c:numCache>
                <c:formatCode>0.000</c:formatCode>
                <c:ptCount val="16"/>
                <c:pt idx="1">
                  <c:v>0.12579571765611952</c:v>
                </c:pt>
                <c:pt idx="2">
                  <c:v>4.6221728426262931E-2</c:v>
                </c:pt>
                <c:pt idx="3">
                  <c:v>0.1449111764098876</c:v>
                </c:pt>
                <c:pt idx="4">
                  <c:v>0.15201126111096386</c:v>
                </c:pt>
                <c:pt idx="5">
                  <c:v>0.19143799248662541</c:v>
                </c:pt>
                <c:pt idx="6">
                  <c:v>0.12179485085133179</c:v>
                </c:pt>
                <c:pt idx="7">
                  <c:v>3.3895678337771962E-3</c:v>
                </c:pt>
                <c:pt idx="8">
                  <c:v>8.6227526729449E-2</c:v>
                </c:pt>
                <c:pt idx="9">
                  <c:v>-5.6511976991902024E-4</c:v>
                </c:pt>
                <c:pt idx="10">
                  <c:v>9.5203549194039283E-2</c:v>
                </c:pt>
                <c:pt idx="11">
                  <c:v>0.14706300801331107</c:v>
                </c:pt>
                <c:pt idx="12">
                  <c:v>4.9907197912952839E-3</c:v>
                </c:pt>
                <c:pt idx="13">
                  <c:v>0.10101546069488365</c:v>
                </c:pt>
                <c:pt idx="14">
                  <c:v>0.17709309221482661</c:v>
                </c:pt>
                <c:pt idx="15">
                  <c:v>9.7378255082421372E-2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F-C246-9036-9108589EF3EC}"/>
            </c:ext>
          </c:extLst>
        </c:ser>
        <c:ser>
          <c:idx val="1"/>
          <c:order val="1"/>
          <c:tx>
            <c:strRef>
              <c:f>Feuil1!$D$26</c:f>
              <c:strCache>
                <c:ptCount val="1"/>
                <c:pt idx="0">
                  <c:v>AMNH 10606</c:v>
                </c:pt>
              </c:strCache>
            </c:strRef>
          </c:tx>
          <c:marker>
            <c:symbol val="square"/>
            <c:size val="7"/>
          </c:marker>
          <c:cat>
            <c:strRef>
              <c:f>Feuil1!$B$27:$B$42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Feuil1!$D$27:$D$42</c:f>
              <c:numCache>
                <c:formatCode>0.000</c:formatCode>
                <c:ptCount val="16"/>
                <c:pt idx="1">
                  <c:v>8.0556787732460666E-2</c:v>
                </c:pt>
                <c:pt idx="4">
                  <c:v>0.12749911123355728</c:v>
                </c:pt>
                <c:pt idx="6">
                  <c:v>0.15565311811229909</c:v>
                </c:pt>
                <c:pt idx="7">
                  <c:v>0.10660905474884097</c:v>
                </c:pt>
                <c:pt idx="8">
                  <c:v>4.8438965840049253E-2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3-A34F-B8DC-9517D34F87C0}"/>
            </c:ext>
          </c:extLst>
        </c:ser>
        <c:ser>
          <c:idx val="2"/>
          <c:order val="2"/>
          <c:tx>
            <c:strRef>
              <c:f>Feuil1!$E$26</c:f>
              <c:strCache>
                <c:ptCount val="1"/>
                <c:pt idx="0">
                  <c:v>AMNH 10608</c:v>
                </c:pt>
              </c:strCache>
            </c:strRef>
          </c:tx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Feuil1!$B$27:$B$42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Feuil1!$E$27:$E$42</c:f>
              <c:numCache>
                <c:formatCode>0.000</c:formatCode>
                <c:ptCount val="16"/>
                <c:pt idx="0">
                  <c:v>6.4507267742641483E-2</c:v>
                </c:pt>
                <c:pt idx="8">
                  <c:v>7.7084147289579352E-2</c:v>
                </c:pt>
                <c:pt idx="10">
                  <c:v>3.2792513396307399E-2</c:v>
                </c:pt>
                <c:pt idx="15">
                  <c:v>7.0915584416936017E-2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9-1844-8FF3-00ACD5EB5AC8}"/>
            </c:ext>
          </c:extLst>
        </c:ser>
        <c:ser>
          <c:idx val="3"/>
          <c:order val="3"/>
          <c:tx>
            <c:strRef>
              <c:f>Feuil1!$F$26</c:f>
              <c:strCache>
                <c:ptCount val="1"/>
                <c:pt idx="0">
                  <c:v>AMNH 10612</c:v>
                </c:pt>
              </c:strCache>
            </c:strRef>
          </c:tx>
          <c:marker>
            <c:symbol val="none"/>
          </c:marker>
          <c:cat>
            <c:strRef>
              <c:f>Feuil1!$B$27:$B$42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Feuil1!$F$27:$F$42</c:f>
              <c:numCache>
                <c:formatCode>0.000</c:formatCode>
                <c:ptCount val="16"/>
                <c:pt idx="1">
                  <c:v>7.1126621485900987E-2</c:v>
                </c:pt>
                <c:pt idx="2">
                  <c:v>1.5063746435876268E-2</c:v>
                </c:pt>
                <c:pt idx="3">
                  <c:v>0.13557115015574439</c:v>
                </c:pt>
                <c:pt idx="4">
                  <c:v>0.11035368147553992</c:v>
                </c:pt>
                <c:pt idx="5">
                  <c:v>0.14951210347762522</c:v>
                </c:pt>
                <c:pt idx="6">
                  <c:v>0.12762439451205565</c:v>
                </c:pt>
                <c:pt idx="7">
                  <c:v>3.4058387600229167E-2</c:v>
                </c:pt>
                <c:pt idx="8">
                  <c:v>4.4472778622447695E-2</c:v>
                </c:pt>
                <c:pt idx="9">
                  <c:v>-0.11126341726360867</c:v>
                </c:pt>
                <c:pt idx="11">
                  <c:v>0.10739030324935994</c:v>
                </c:pt>
                <c:pt idx="12">
                  <c:v>1.1724102450263674E-2</c:v>
                </c:pt>
                <c:pt idx="13">
                  <c:v>2.1834214647258987E-2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9-1844-8FF3-00ACD5EB5AC8}"/>
            </c:ext>
          </c:extLst>
        </c:ser>
        <c:ser>
          <c:idx val="4"/>
          <c:order val="4"/>
          <c:tx>
            <c:strRef>
              <c:f>Feuil1!$G$26</c:f>
              <c:strCache>
                <c:ptCount val="1"/>
                <c:pt idx="0">
                  <c:v>Johnston 1937</c:v>
                </c:pt>
              </c:strCache>
            </c:strRef>
          </c:tx>
          <c:marker>
            <c:symbol val="none"/>
          </c:marker>
          <c:cat>
            <c:strRef>
              <c:f>Feuil1!$B$27:$B$42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Feuil1!$G$27:$G$42</c:f>
              <c:numCache>
                <c:formatCode>0.000</c:formatCode>
                <c:ptCount val="16"/>
                <c:pt idx="0">
                  <c:v>6.4507267742641483E-2</c:v>
                </c:pt>
                <c:pt idx="1">
                  <c:v>5.7133271529280716E-2</c:v>
                </c:pt>
                <c:pt idx="2">
                  <c:v>-1.7728766960431575E-2</c:v>
                </c:pt>
                <c:pt idx="3">
                  <c:v>0.12923097212472534</c:v>
                </c:pt>
                <c:pt idx="4">
                  <c:v>0.16247669478912874</c:v>
                </c:pt>
                <c:pt idx="5">
                  <c:v>0.16789768408238492</c:v>
                </c:pt>
                <c:pt idx="6">
                  <c:v>0.10868757536265594</c:v>
                </c:pt>
                <c:pt idx="7">
                  <c:v>5.3363542795615837E-2</c:v>
                </c:pt>
                <c:pt idx="8">
                  <c:v>4.8438965840049253E-2</c:v>
                </c:pt>
                <c:pt idx="9">
                  <c:v>-6.3758260433413483E-2</c:v>
                </c:pt>
                <c:pt idx="10">
                  <c:v>7.4185198554532761E-2</c:v>
                </c:pt>
                <c:pt idx="11">
                  <c:v>0.13482855159629947</c:v>
                </c:pt>
                <c:pt idx="12">
                  <c:v>-5.3092368485165853E-3</c:v>
                </c:pt>
                <c:pt idx="13">
                  <c:v>4.9862938247502431E-2</c:v>
                </c:pt>
                <c:pt idx="14">
                  <c:v>9.4697811280635147E-2</c:v>
                </c:pt>
                <c:pt idx="15">
                  <c:v>1.6997299758333639E-2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89-1844-8FF3-00ACD5EB5AC8}"/>
            </c:ext>
          </c:extLst>
        </c:ser>
        <c:ser>
          <c:idx val="5"/>
          <c:order val="5"/>
          <c:tx>
            <c:strRef>
              <c:f>Feuil1!$H$26</c:f>
              <c:strCache>
                <c:ptCount val="1"/>
                <c:pt idx="0">
                  <c:v>FM 12895</c:v>
                </c:pt>
              </c:strCache>
            </c:strRef>
          </c:tx>
          <c:marker>
            <c:symbol val="none"/>
          </c:marker>
          <c:cat>
            <c:strRef>
              <c:f>Feuil1!$B$27:$B$42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Feuil1!$H$27:$H$42</c:f>
              <c:numCache>
                <c:formatCode>0.000</c:formatCode>
                <c:ptCount val="16"/>
                <c:pt idx="0">
                  <c:v>5.09344605533677E-2</c:v>
                </c:pt>
                <c:pt idx="1">
                  <c:v>0.10179544125235296</c:v>
                </c:pt>
                <c:pt idx="4">
                  <c:v>0.1598838842108492</c:v>
                </c:pt>
                <c:pt idx="5">
                  <c:v>0.17237498643712934</c:v>
                </c:pt>
                <c:pt idx="6">
                  <c:v>0.15565311811229909</c:v>
                </c:pt>
                <c:pt idx="7">
                  <c:v>9.8175887211978008E-2</c:v>
                </c:pt>
                <c:pt idx="8">
                  <c:v>6.7744121035436144E-2</c:v>
                </c:pt>
                <c:pt idx="9">
                  <c:v>-7.4351333930837704E-2</c:v>
                </c:pt>
                <c:pt idx="10">
                  <c:v>0.13127891463931896</c:v>
                </c:pt>
                <c:pt idx="11">
                  <c:v>8.0116218382698001E-2</c:v>
                </c:pt>
                <c:pt idx="14">
                  <c:v>0.17709309221482661</c:v>
                </c:pt>
                <c:pt idx="15">
                  <c:v>7.0915584416936017E-2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89-1844-8FF3-00ACD5EB5AC8}"/>
            </c:ext>
          </c:extLst>
        </c:ser>
        <c:ser>
          <c:idx val="6"/>
          <c:order val="6"/>
          <c:tx>
            <c:strRef>
              <c:f>Feuil1!$J$7</c:f>
              <c:strCache>
                <c:ptCount val="1"/>
                <c:pt idx="0">
                  <c:v>AMNH 10628, Pl. XVIII A</c:v>
                </c:pt>
              </c:strCache>
            </c:strRef>
          </c:tx>
          <c:marker>
            <c:symbol val="none"/>
          </c:marker>
          <c:val>
            <c:numRef>
              <c:f>Feuil1!$J$27:$J$42</c:f>
              <c:numCache>
                <c:formatCode>0.000</c:formatCode>
                <c:ptCount val="16"/>
                <c:pt idx="4">
                  <c:v>0.14399328909511544</c:v>
                </c:pt>
                <c:pt idx="5">
                  <c:v>0.17237498643712934</c:v>
                </c:pt>
                <c:pt idx="6">
                  <c:v>0.17164122349642952</c:v>
                </c:pt>
                <c:pt idx="7">
                  <c:v>0.10660905474884097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0-4011-8839-C39B51B6ACCE}"/>
            </c:ext>
          </c:extLst>
        </c:ser>
        <c:ser>
          <c:idx val="7"/>
          <c:order val="7"/>
          <c:tx>
            <c:strRef>
              <c:f>Feuil1!$K$26</c:f>
              <c:strCache>
                <c:ptCount val="1"/>
                <c:pt idx="0">
                  <c:v>AMNH 10628, Hay (1914)</c:v>
                </c:pt>
              </c:strCache>
            </c:strRef>
          </c:tx>
          <c:marker>
            <c:symbol val="none"/>
          </c:marker>
          <c:val>
            <c:numRef>
              <c:f>Feuil1!$K$27:$K$42</c:f>
              <c:numCache>
                <c:formatCode>0.000</c:formatCode>
                <c:ptCount val="16"/>
                <c:pt idx="4">
                  <c:v>0.12185884388086476</c:v>
                </c:pt>
                <c:pt idx="5">
                  <c:v>0.20196685923025104</c:v>
                </c:pt>
                <c:pt idx="6">
                  <c:v>0.18198205683464819</c:v>
                </c:pt>
                <c:pt idx="7">
                  <c:v>0.13096840060828563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0-4011-8839-C39B51B6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169976"/>
        <c:axId val="284173864"/>
      </c:lineChart>
      <c:catAx>
        <c:axId val="284169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8417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3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4169976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6.6377113103919172E-3"/>
          <c:y val="1.8457636926197791E-3"/>
          <c:w val="0.97120580279191437"/>
          <c:h val="0.1276247733172841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>
      <c:oddHeader>&amp;E&amp;C&amp;D</c:oddHeader>
    </c:headerFooter>
    <c:pageMargins b="2.2599999999999998" l="0.78740157480314998" r="0.78740157480314998" t="5.47" header="0.511811023622047" footer="0.94488188976377996"/>
    <c:pageSetup paperSize="0"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1057770551604E-2"/>
          <c:y val="0.10742580254391278"/>
          <c:w val="0.85547880487541805"/>
          <c:h val="0.76194297828156099"/>
        </c:manualLayout>
      </c:layout>
      <c:lineChart>
        <c:grouping val="standard"/>
        <c:varyColors val="0"/>
        <c:ser>
          <c:idx val="0"/>
          <c:order val="0"/>
          <c:tx>
            <c:strRef>
              <c:f>Feuil1!$C$88</c:f>
              <c:strCache>
                <c:ptCount val="1"/>
                <c:pt idx="0">
                  <c:v>SI 160-455</c:v>
                </c:pt>
              </c:strCache>
            </c:strRef>
          </c:tx>
          <c:spPr>
            <a:ln w="44450">
              <a:solidFill>
                <a:schemeClr val="bg1"/>
              </a:solidFill>
              <a:prstDash val="solid"/>
            </a:ln>
          </c:spPr>
          <c:marker>
            <c:symbol val="none"/>
          </c:marker>
          <c:cat>
            <c:strRef>
              <c:f>Feuil1!$B$89:$B$104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Feuil1!$C$89:$C$104</c:f>
              <c:numCache>
                <c:formatCode>0.000</c:formatCode>
                <c:ptCount val="16"/>
                <c:pt idx="0">
                  <c:v>5.7773885083673093E-2</c:v>
                </c:pt>
                <c:pt idx="1">
                  <c:v>0.11155527854150904</c:v>
                </c:pt>
                <c:pt idx="2">
                  <c:v>-1.3956985185363813E-3</c:v>
                </c:pt>
                <c:pt idx="3">
                  <c:v>0.15706006598948274</c:v>
                </c:pt>
                <c:pt idx="4">
                  <c:v>0.14935501746722357</c:v>
                </c:pt>
                <c:pt idx="5">
                  <c:v>0.18607626411451728</c:v>
                </c:pt>
                <c:pt idx="6">
                  <c:v>0.1390538562928374</c:v>
                </c:pt>
                <c:pt idx="7">
                  <c:v>0.12299947093701036</c:v>
                </c:pt>
                <c:pt idx="8">
                  <c:v>9.5182369382375676E-2</c:v>
                </c:pt>
                <c:pt idx="9">
                  <c:v>3.4196986489293035E-2</c:v>
                </c:pt>
                <c:pt idx="10">
                  <c:v>8.8309841246138721E-2</c:v>
                </c:pt>
                <c:pt idx="11">
                  <c:v>8.808514805397305E-2</c:v>
                </c:pt>
                <c:pt idx="12">
                  <c:v>7.9624338088199575E-2</c:v>
                </c:pt>
                <c:pt idx="13">
                  <c:v>7.1109578265524664E-3</c:v>
                </c:pt>
                <c:pt idx="14">
                  <c:v>0.16696921929504827</c:v>
                </c:pt>
                <c:pt idx="15">
                  <c:v>7.0915584416936017E-2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7-6248-A879-784FCF8E679F}"/>
            </c:ext>
          </c:extLst>
        </c:ser>
        <c:ser>
          <c:idx val="1"/>
          <c:order val="1"/>
          <c:tx>
            <c:strRef>
              <c:f>Feuil1!$D$88</c:f>
              <c:strCache>
                <c:ptCount val="1"/>
                <c:pt idx="0">
                  <c:v>E. scotti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Feuil1!$B$89:$B$104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Feuil1!$D$89:$D$104</c:f>
              <c:numCache>
                <c:formatCode>0.000</c:formatCode>
                <c:ptCount val="16"/>
                <c:pt idx="0">
                  <c:v>7.0149690397588671E-2</c:v>
                </c:pt>
                <c:pt idx="1">
                  <c:v>8.7956210144348734E-2</c:v>
                </c:pt>
                <c:pt idx="2">
                  <c:v>1.530296124881092E-2</c:v>
                </c:pt>
                <c:pt idx="3">
                  <c:v>0.13661890574693825</c:v>
                </c:pt>
                <c:pt idx="4">
                  <c:v>0.14291295400592796</c:v>
                </c:pt>
                <c:pt idx="5">
                  <c:v>0.17056164567366094</c:v>
                </c:pt>
                <c:pt idx="6">
                  <c:v>0.13429006649677344</c:v>
                </c:pt>
                <c:pt idx="7">
                  <c:v>6.085156418816573E-2</c:v>
                </c:pt>
                <c:pt idx="8">
                  <c:v>6.2360890468872832E-2</c:v>
                </c:pt>
                <c:pt idx="9">
                  <c:v>-6.0630075370470937E-2</c:v>
                </c:pt>
                <c:pt idx="10">
                  <c:v>8.4821513400317627E-2</c:v>
                </c:pt>
                <c:pt idx="11">
                  <c:v>0.11811416864113289</c:v>
                </c:pt>
                <c:pt idx="12">
                  <c:v>3.8582693923874256E-3</c:v>
                </c:pt>
                <c:pt idx="13">
                  <c:v>4.9862938247502431E-2</c:v>
                </c:pt>
                <c:pt idx="14">
                  <c:v>0.15132667070965766</c:v>
                </c:pt>
                <c:pt idx="15">
                  <c:v>6.5020741113035907E-2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7-6248-A879-784FCF8E679F}"/>
            </c:ext>
          </c:extLst>
        </c:ser>
        <c:ser>
          <c:idx val="2"/>
          <c:order val="2"/>
          <c:tx>
            <c:strRef>
              <c:f>Feuil1!$E$88</c:f>
              <c:strCache>
                <c:ptCount val="1"/>
                <c:pt idx="0">
                  <c:v>UMMNH 46899</c:v>
                </c:pt>
              </c:strCache>
            </c:strRef>
          </c:tx>
          <c:marker>
            <c:symbol val="none"/>
          </c:marker>
          <c:cat>
            <c:strRef>
              <c:f>Feuil1!$B$89:$B$104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Feuil1!$E$89:$E$104</c:f>
              <c:numCache>
                <c:formatCode>0.000</c:formatCode>
                <c:ptCount val="16"/>
                <c:pt idx="0">
                  <c:v>0.12082563083076225</c:v>
                </c:pt>
                <c:pt idx="1">
                  <c:v>9.1811220345752176E-2</c:v>
                </c:pt>
                <c:pt idx="2">
                  <c:v>-1.4643180397154509E-2</c:v>
                </c:pt>
                <c:pt idx="3">
                  <c:v>0.1324126309109146</c:v>
                </c:pt>
                <c:pt idx="4">
                  <c:v>0.12749911123355728</c:v>
                </c:pt>
                <c:pt idx="5">
                  <c:v>0.14061839031764256</c:v>
                </c:pt>
                <c:pt idx="6">
                  <c:v>6.5476487763211022E-2</c:v>
                </c:pt>
                <c:pt idx="7">
                  <c:v>-1.8329681859459157E-2</c:v>
                </c:pt>
                <c:pt idx="8">
                  <c:v>8.6227526729449E-2</c:v>
                </c:pt>
                <c:pt idx="9">
                  <c:v>-2.3794960488393802E-2</c:v>
                </c:pt>
                <c:pt idx="10">
                  <c:v>0.11197375944393251</c:v>
                </c:pt>
                <c:pt idx="11">
                  <c:v>0.10359731423222085</c:v>
                </c:pt>
                <c:pt idx="13">
                  <c:v>4.9862938247502431E-2</c:v>
                </c:pt>
                <c:pt idx="14">
                  <c:v>0.10780508676931078</c:v>
                </c:pt>
                <c:pt idx="15">
                  <c:v>0.11210151190312745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A-224D-84FD-9A63DF79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169976"/>
        <c:axId val="284173864"/>
      </c:lineChart>
      <c:catAx>
        <c:axId val="284169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8417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3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4169976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9.5093025807259826E-2"/>
          <c:y val="4.8300635772791083E-2"/>
          <c:w val="0.63078424229289176"/>
          <c:h val="5.029461965965320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>
      <c:oddHeader>&amp;E&amp;C&amp;D</c:oddHeader>
    </c:headerFooter>
    <c:pageMargins b="1" l="0.75" r="0.75" t="1" header="0.5" footer="0.5"/>
    <c:pageSetup paperSize="0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201787</xdr:colOff>
      <xdr:row>0</xdr:row>
      <xdr:rowOff>38100</xdr:rowOff>
    </xdr:from>
    <xdr:to>
      <xdr:col>25</xdr:col>
      <xdr:colOff>296119</xdr:colOff>
      <xdr:row>33</xdr:row>
      <xdr:rowOff>140056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355456</xdr:colOff>
      <xdr:row>66</xdr:row>
      <xdr:rowOff>178072</xdr:rowOff>
    </xdr:from>
    <xdr:to>
      <xdr:col>21</xdr:col>
      <xdr:colOff>281519</xdr:colOff>
      <xdr:row>98</xdr:row>
      <xdr:rowOff>76962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CF9A0022-464B-9E4C-A9F1-2D1B4C5EA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1049869</xdr:colOff>
      <xdr:row>72</xdr:row>
      <xdr:rowOff>152401</xdr:rowOff>
    </xdr:from>
    <xdr:to>
      <xdr:col>9</xdr:col>
      <xdr:colOff>364069</xdr:colOff>
      <xdr:row>90</xdr:row>
      <xdr:rowOff>169333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ACF11-7746-B444-46F6-A6A2C13952EB}"/>
            </a:ext>
          </a:extLst>
        </xdr:cNvPr>
        <xdr:cNvSpPr txBox="1"/>
      </xdr:nvSpPr>
      <xdr:spPr>
        <a:xfrm>
          <a:off x="8652936" y="14782801"/>
          <a:ext cx="4402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448733</xdr:colOff>
      <xdr:row>8</xdr:row>
      <xdr:rowOff>33868</xdr:rowOff>
    </xdr:from>
    <xdr:to>
      <xdr:col>12</xdr:col>
      <xdr:colOff>203199</xdr:colOff>
      <xdr:row>26</xdr:row>
      <xdr:rowOff>50800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FF6D047-F1B9-4359-8BE9-8619022838D6}"/>
            </a:ext>
          </a:extLst>
        </xdr:cNvPr>
        <xdr:cNvSpPr txBox="1"/>
      </xdr:nvSpPr>
      <xdr:spPr>
        <a:xfrm>
          <a:off x="10930466" y="1659468"/>
          <a:ext cx="4402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1_NA%20Caballines\Manuscript%20June%2019%202025\Manuscript%20June%2019%202025\Supplementary%20Materials\App.34%20CraLog%20mexicanus%20comp_NEW__.xlsx" TargetMode="External"/><Relationship Id="rId1" Type="http://schemas.openxmlformats.org/officeDocument/2006/relationships/externalLinkPath" Target="/21_NA%20Caballines/Manuscript%20June%2019%202025/Manuscript%20June%2019%202025/Supplementary%20Materials/App.34%20CraLog%20mexicanus%20comp_NEW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</sheetNames>
    <sheetDataSet>
      <sheetData sheetId="0">
        <row r="21">
          <cell r="C21" t="str">
            <v>E. mexicanus</v>
          </cell>
          <cell r="D21" t="str">
            <v>E. scotti</v>
          </cell>
          <cell r="E21" t="str">
            <v>E. occidentalis</v>
          </cell>
        </row>
        <row r="22">
          <cell r="B22">
            <v>16</v>
          </cell>
          <cell r="C22">
            <v>0.12082563083076225</v>
          </cell>
          <cell r="D22">
            <v>7.0149690397588671E-2</v>
          </cell>
          <cell r="E22">
            <v>0.10892640753105454</v>
          </cell>
        </row>
        <row r="23">
          <cell r="B23">
            <v>23</v>
          </cell>
          <cell r="C23">
            <v>9.6832021720802963E-2</v>
          </cell>
          <cell r="D23">
            <v>8.7956210144348734E-2</v>
          </cell>
          <cell r="E23">
            <v>7.6390861478258021E-2</v>
          </cell>
        </row>
        <row r="24">
          <cell r="B24">
            <v>3</v>
          </cell>
          <cell r="C24">
            <v>4.2868086418674789E-2</v>
          </cell>
          <cell r="D24">
            <v>1.530296124881092E-2</v>
          </cell>
          <cell r="E24">
            <v>8.3363536430829388E-2</v>
          </cell>
        </row>
        <row r="25">
          <cell r="B25">
            <v>4</v>
          </cell>
          <cell r="C25">
            <v>6.7941961368022774E-2</v>
          </cell>
          <cell r="D25">
            <v>0.13661890574693825</v>
          </cell>
          <cell r="E25">
            <v>0.10006535132574479</v>
          </cell>
        </row>
        <row r="26">
          <cell r="B26" t="str">
            <v>2-5</v>
          </cell>
          <cell r="C26">
            <v>0.16453985535290228</v>
          </cell>
          <cell r="D26">
            <v>0.14291295400592796</v>
          </cell>
          <cell r="E26">
            <v>7.7396032265586001E-2</v>
          </cell>
        </row>
        <row r="27">
          <cell r="B27">
            <v>5</v>
          </cell>
          <cell r="C27">
            <v>9.1520156499938388E-2</v>
          </cell>
          <cell r="D27">
            <v>0.17056164567366094</v>
          </cell>
          <cell r="E27">
            <v>0.12324769007888658</v>
          </cell>
        </row>
        <row r="28">
          <cell r="B28">
            <v>17</v>
          </cell>
          <cell r="C28">
            <v>0.1610481499990053</v>
          </cell>
          <cell r="D28">
            <v>0.13429006649677344</v>
          </cell>
          <cell r="E28">
            <v>0.13705168157589531</v>
          </cell>
        </row>
        <row r="29">
          <cell r="B29" t="str">
            <v>17bis</v>
          </cell>
          <cell r="C29">
            <v>0.11488158071483068</v>
          </cell>
          <cell r="D29">
            <v>6.085156418816573E-2</v>
          </cell>
          <cell r="E29">
            <v>7.895136447479878E-2</v>
          </cell>
        </row>
        <row r="30">
          <cell r="B30">
            <v>13</v>
          </cell>
          <cell r="C30">
            <v>6.7744121035436144E-2</v>
          </cell>
          <cell r="D30">
            <v>6.2360890468872832E-2</v>
          </cell>
          <cell r="E30">
            <v>7.5720278347536585E-2</v>
          </cell>
        </row>
        <row r="31">
          <cell r="B31">
            <v>10</v>
          </cell>
          <cell r="C31">
            <v>8.3897228830074333E-3</v>
          </cell>
          <cell r="D31">
            <v>-6.0630075370470937E-2</v>
          </cell>
          <cell r="E31">
            <v>3.4196986489293035E-2</v>
          </cell>
        </row>
        <row r="32">
          <cell r="B32">
            <v>25</v>
          </cell>
          <cell r="C32">
            <v>9.3490353749919208E-2</v>
          </cell>
          <cell r="D32">
            <v>8.4821513400317627E-2</v>
          </cell>
          <cell r="E32">
            <v>7.7091684699779339E-2</v>
          </cell>
        </row>
        <row r="33">
          <cell r="B33">
            <v>28</v>
          </cell>
          <cell r="C33">
            <v>0.1258737089433728</v>
          </cell>
          <cell r="D33">
            <v>0.11811416864113289</v>
          </cell>
          <cell r="E33">
            <v>0.11487832464190983</v>
          </cell>
        </row>
        <row r="34">
          <cell r="B34">
            <v>9</v>
          </cell>
          <cell r="C34">
            <v>-6.0826564698347907E-2</v>
          </cell>
          <cell r="D34">
            <v>3.8582693923874256E-3</v>
          </cell>
          <cell r="E34">
            <v>0.11714069935608862</v>
          </cell>
        </row>
        <row r="35">
          <cell r="B35">
            <v>20</v>
          </cell>
          <cell r="C35">
            <v>-4.3667334109173339E-2</v>
          </cell>
          <cell r="D35">
            <v>4.9862938247502431E-2</v>
          </cell>
          <cell r="E35">
            <v>9.6019413201791304E-2</v>
          </cell>
        </row>
        <row r="36">
          <cell r="B36">
            <v>31</v>
          </cell>
          <cell r="C36">
            <v>0.13509958452788995</v>
          </cell>
          <cell r="D36">
            <v>0.15132667070965766</v>
          </cell>
          <cell r="E36">
            <v>0.105369076359632</v>
          </cell>
        </row>
        <row r="37">
          <cell r="B37">
            <v>32</v>
          </cell>
          <cell r="C37">
            <v>4.8758846541339551E-2</v>
          </cell>
          <cell r="D37">
            <v>6.5020741113035907E-2</v>
          </cell>
          <cell r="E37">
            <v>7.2151777392710947E-2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="75" zoomScaleNormal="75" workbookViewId="0">
      <selection activeCell="K9" sqref="K9"/>
    </sheetView>
  </sheetViews>
  <sheetFormatPr defaultColWidth="10.796875" defaultRowHeight="16" customHeight="1"/>
  <cols>
    <col min="1" max="1" width="14" style="2" bestFit="1" customWidth="1"/>
    <col min="2" max="2" width="9.796875" style="2" bestFit="1" customWidth="1"/>
    <col min="3" max="3" width="15.796875" style="2" customWidth="1"/>
    <col min="4" max="4" width="19.796875" style="2" customWidth="1"/>
    <col min="5" max="6" width="15.796875" style="2" customWidth="1"/>
    <col min="7" max="7" width="15.19921875" style="2" customWidth="1"/>
    <col min="8" max="8" width="13.19921875" style="2" bestFit="1" customWidth="1"/>
    <col min="9" max="9" width="17.69921875" style="2" customWidth="1"/>
    <col min="10" max="10" width="16.796875" style="2" customWidth="1"/>
    <col min="11" max="16384" width="10.796875" style="2"/>
  </cols>
  <sheetData>
    <row r="1" spans="1:13" ht="16" customHeight="1">
      <c r="C1" s="11"/>
      <c r="D1" s="28" t="s">
        <v>34</v>
      </c>
      <c r="E1" s="11"/>
      <c r="F1" s="11"/>
      <c r="G1" s="11"/>
      <c r="H1" s="11"/>
      <c r="I1" s="11"/>
      <c r="J1" s="11" t="s">
        <v>38</v>
      </c>
      <c r="K1" s="11" t="s">
        <v>42</v>
      </c>
    </row>
    <row r="2" spans="1:13" ht="16" customHeight="1">
      <c r="C2" s="11" t="s">
        <v>18</v>
      </c>
      <c r="D2" s="11" t="s">
        <v>18</v>
      </c>
      <c r="E2" s="11" t="s">
        <v>18</v>
      </c>
      <c r="F2" s="11" t="s">
        <v>18</v>
      </c>
      <c r="G2" s="11" t="s">
        <v>18</v>
      </c>
      <c r="H2" s="11" t="s">
        <v>18</v>
      </c>
      <c r="I2" s="11"/>
      <c r="J2" s="11" t="s">
        <v>18</v>
      </c>
      <c r="K2" s="11" t="s">
        <v>18</v>
      </c>
    </row>
    <row r="3" spans="1:13" ht="16" customHeight="1">
      <c r="C3" s="12" t="s">
        <v>25</v>
      </c>
      <c r="D3" s="12" t="s">
        <v>7</v>
      </c>
      <c r="E3" s="12"/>
      <c r="F3" s="12" t="s">
        <v>26</v>
      </c>
      <c r="G3" s="12" t="s">
        <v>27</v>
      </c>
      <c r="H3" s="12"/>
      <c r="I3" s="12"/>
      <c r="J3" s="12" t="s">
        <v>39</v>
      </c>
      <c r="K3" s="12" t="s">
        <v>39</v>
      </c>
    </row>
    <row r="4" spans="1:13" ht="16" customHeight="1">
      <c r="C4" s="11" t="s">
        <v>11</v>
      </c>
      <c r="D4" s="28" t="s">
        <v>35</v>
      </c>
      <c r="E4" s="11" t="s">
        <v>11</v>
      </c>
      <c r="F4" s="11" t="s">
        <v>11</v>
      </c>
      <c r="G4" s="29" t="s">
        <v>36</v>
      </c>
      <c r="H4" s="11" t="s">
        <v>11</v>
      </c>
      <c r="J4" s="28" t="s">
        <v>40</v>
      </c>
      <c r="K4" s="28" t="s">
        <v>41</v>
      </c>
    </row>
    <row r="5" spans="1:13" s="7" customFormat="1" ht="16" customHeight="1">
      <c r="A5" s="6"/>
      <c r="B5" s="6"/>
      <c r="C5" s="12" t="s">
        <v>10</v>
      </c>
      <c r="D5" s="12" t="s">
        <v>10</v>
      </c>
      <c r="E5" s="12" t="s">
        <v>10</v>
      </c>
      <c r="F5" s="12" t="s">
        <v>10</v>
      </c>
      <c r="G5" s="12" t="s">
        <v>10</v>
      </c>
      <c r="H5" s="12" t="s">
        <v>10</v>
      </c>
      <c r="I5" s="12"/>
      <c r="J5" s="12" t="s">
        <v>10</v>
      </c>
      <c r="K5" s="12" t="s">
        <v>10</v>
      </c>
    </row>
    <row r="6" spans="1:13" s="7" customFormat="1" ht="16" customHeight="1">
      <c r="A6" s="6"/>
      <c r="B6" s="6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12"/>
      <c r="J6" s="8" t="s">
        <v>3</v>
      </c>
      <c r="K6" s="8" t="s">
        <v>3</v>
      </c>
    </row>
    <row r="7" spans="1:13" s="7" customFormat="1" ht="16" customHeight="1">
      <c r="A7" s="4" t="s">
        <v>4</v>
      </c>
      <c r="B7" s="6"/>
      <c r="C7" s="8" t="s">
        <v>5</v>
      </c>
      <c r="D7" s="12" t="s">
        <v>6</v>
      </c>
      <c r="E7" s="8" t="s">
        <v>8</v>
      </c>
      <c r="F7" s="8" t="s">
        <v>28</v>
      </c>
      <c r="G7" s="30" t="s">
        <v>37</v>
      </c>
      <c r="H7" s="8" t="s">
        <v>9</v>
      </c>
      <c r="I7" s="12"/>
      <c r="J7" s="12" t="s">
        <v>44</v>
      </c>
      <c r="K7" s="12" t="s">
        <v>43</v>
      </c>
    </row>
    <row r="8" spans="1:13" ht="16" customHeight="1">
      <c r="A8" s="10">
        <v>56.028125000000003</v>
      </c>
      <c r="B8" s="3">
        <v>16</v>
      </c>
      <c r="E8" s="2">
        <v>65</v>
      </c>
      <c r="F8" s="2">
        <v>70.400000000000006</v>
      </c>
      <c r="G8" s="2">
        <v>65</v>
      </c>
      <c r="H8" s="2">
        <v>63</v>
      </c>
      <c r="I8" s="11"/>
      <c r="J8" s="16"/>
      <c r="K8" s="11"/>
      <c r="M8" s="11">
        <v>63</v>
      </c>
    </row>
    <row r="9" spans="1:13" ht="16" customHeight="1">
      <c r="A9" s="10">
        <v>348.0625</v>
      </c>
      <c r="B9" s="3">
        <v>23</v>
      </c>
      <c r="C9" s="2">
        <v>465</v>
      </c>
      <c r="D9" s="2">
        <v>419</v>
      </c>
      <c r="F9" s="11">
        <v>410</v>
      </c>
      <c r="G9" s="11">
        <v>397</v>
      </c>
      <c r="H9" s="2">
        <v>440</v>
      </c>
      <c r="I9" s="11"/>
      <c r="J9" s="16"/>
      <c r="K9" s="11"/>
      <c r="M9" s="11">
        <v>440</v>
      </c>
    </row>
    <row r="10" spans="1:13" ht="16" customHeight="1">
      <c r="A10" s="10">
        <v>116.875</v>
      </c>
      <c r="B10" s="3">
        <v>3</v>
      </c>
      <c r="C10" s="2">
        <v>130</v>
      </c>
      <c r="D10" s="11"/>
      <c r="E10" s="11"/>
      <c r="F10" s="11">
        <v>121</v>
      </c>
      <c r="G10" s="11">
        <v>112.2</v>
      </c>
      <c r="I10" s="11"/>
      <c r="J10" s="16"/>
      <c r="K10" s="11"/>
      <c r="M10" s="11"/>
    </row>
    <row r="11" spans="1:13" ht="16" customHeight="1">
      <c r="A11" s="10">
        <v>100.996875</v>
      </c>
      <c r="B11" s="3">
        <v>4</v>
      </c>
      <c r="C11" s="2">
        <v>141</v>
      </c>
      <c r="D11" s="11"/>
      <c r="E11" s="11"/>
      <c r="F11" s="11">
        <v>138</v>
      </c>
      <c r="G11" s="11">
        <v>136</v>
      </c>
      <c r="I11" s="11"/>
      <c r="J11" s="16"/>
      <c r="K11" s="11"/>
      <c r="M11" s="11"/>
    </row>
    <row r="12" spans="1:13" ht="16" customHeight="1">
      <c r="A12" s="10">
        <v>115.56666666666666</v>
      </c>
      <c r="B12" s="3" t="s">
        <v>1</v>
      </c>
      <c r="C12" s="2">
        <v>164</v>
      </c>
      <c r="D12" s="27">
        <v>155</v>
      </c>
      <c r="F12" s="11">
        <v>149</v>
      </c>
      <c r="G12" s="11">
        <v>168</v>
      </c>
      <c r="H12" s="2">
        <v>167</v>
      </c>
      <c r="I12" s="11"/>
      <c r="J12" s="32">
        <v>161</v>
      </c>
      <c r="K12" s="11">
        <v>153</v>
      </c>
      <c r="M12" s="11">
        <v>167</v>
      </c>
    </row>
    <row r="13" spans="1:13" ht="16" customHeight="1">
      <c r="A13" s="10">
        <v>104.89375</v>
      </c>
      <c r="B13" s="3">
        <v>5</v>
      </c>
      <c r="C13" s="2">
        <v>163</v>
      </c>
      <c r="F13" s="11">
        <v>148</v>
      </c>
      <c r="G13" s="11">
        <v>154.4</v>
      </c>
      <c r="H13" s="2">
        <v>156</v>
      </c>
      <c r="I13" s="11"/>
      <c r="J13" s="15">
        <v>156</v>
      </c>
      <c r="K13" s="33">
        <v>167</v>
      </c>
      <c r="M13" s="11">
        <v>156</v>
      </c>
    </row>
    <row r="14" spans="1:13" ht="16" customHeight="1">
      <c r="A14" s="10">
        <v>55.903225806451616</v>
      </c>
      <c r="B14" s="3">
        <v>17</v>
      </c>
      <c r="C14" s="2">
        <v>74</v>
      </c>
      <c r="D14" s="2">
        <v>80</v>
      </c>
      <c r="F14" s="11">
        <v>75</v>
      </c>
      <c r="G14" s="11">
        <v>71.8</v>
      </c>
      <c r="H14" s="2">
        <v>80</v>
      </c>
      <c r="J14" s="15">
        <v>83</v>
      </c>
      <c r="K14" s="33">
        <v>85</v>
      </c>
      <c r="M14" s="11">
        <v>80</v>
      </c>
    </row>
    <row r="15" spans="1:13" ht="16" customHeight="1">
      <c r="A15" s="10">
        <v>40.681249999999999</v>
      </c>
      <c r="B15" s="3" t="s">
        <v>2</v>
      </c>
      <c r="C15" s="2">
        <v>41</v>
      </c>
      <c r="D15" s="2">
        <v>52</v>
      </c>
      <c r="F15" s="11">
        <v>44</v>
      </c>
      <c r="G15" s="11">
        <v>46</v>
      </c>
      <c r="H15" s="2">
        <v>51</v>
      </c>
      <c r="I15" s="11"/>
      <c r="J15" s="15">
        <v>52</v>
      </c>
      <c r="K15" s="33">
        <v>55</v>
      </c>
      <c r="M15" s="11">
        <v>51</v>
      </c>
    </row>
    <row r="16" spans="1:13" ht="16" customHeight="1">
      <c r="A16" s="10">
        <v>196.78125</v>
      </c>
      <c r="B16" s="3">
        <v>13</v>
      </c>
      <c r="C16" s="2">
        <v>240</v>
      </c>
      <c r="D16" s="2">
        <v>220</v>
      </c>
      <c r="E16" s="2">
        <v>235</v>
      </c>
      <c r="F16" s="11">
        <v>218</v>
      </c>
      <c r="G16" s="11">
        <v>220</v>
      </c>
      <c r="H16" s="2">
        <v>230</v>
      </c>
      <c r="I16" s="11"/>
      <c r="J16" s="16"/>
      <c r="K16" s="11"/>
      <c r="M16" s="11">
        <v>230</v>
      </c>
    </row>
    <row r="17" spans="1:13" ht="16" customHeight="1">
      <c r="A17" s="10">
        <v>48.0625</v>
      </c>
      <c r="B17" s="3">
        <v>10</v>
      </c>
      <c r="C17" s="2">
        <v>48</v>
      </c>
      <c r="F17" s="2">
        <v>37.200000000000003</v>
      </c>
      <c r="G17" s="2">
        <v>41.5</v>
      </c>
      <c r="H17" s="2">
        <v>40.5</v>
      </c>
      <c r="I17" s="11"/>
      <c r="J17" s="16"/>
      <c r="K17" s="11"/>
      <c r="M17" s="11">
        <v>40.5</v>
      </c>
    </row>
    <row r="18" spans="1:13" ht="16" customHeight="1">
      <c r="A18" s="10">
        <v>102</v>
      </c>
      <c r="B18" s="3">
        <v>25</v>
      </c>
      <c r="C18" s="2">
        <v>127</v>
      </c>
      <c r="E18" s="2">
        <v>110</v>
      </c>
      <c r="F18" s="11"/>
      <c r="G18" s="11">
        <v>121</v>
      </c>
      <c r="H18" s="2">
        <v>138</v>
      </c>
      <c r="I18" s="11"/>
      <c r="J18" s="16"/>
      <c r="K18" s="11"/>
      <c r="M18" s="11">
        <v>138</v>
      </c>
    </row>
    <row r="19" spans="1:13" ht="16" customHeight="1">
      <c r="A19" s="10">
        <v>89.806451612903231</v>
      </c>
      <c r="B19" s="3">
        <v>28</v>
      </c>
      <c r="C19" s="2">
        <v>126</v>
      </c>
      <c r="F19" s="11">
        <v>115</v>
      </c>
      <c r="G19" s="11">
        <v>122.5</v>
      </c>
      <c r="H19" s="2">
        <v>108</v>
      </c>
      <c r="I19" s="11"/>
      <c r="J19" s="16"/>
      <c r="M19" s="11">
        <v>108</v>
      </c>
    </row>
    <row r="20" spans="1:13" ht="16" customHeight="1">
      <c r="A20" s="10">
        <v>63.268749999999997</v>
      </c>
      <c r="B20" s="3">
        <v>9</v>
      </c>
      <c r="C20" s="2">
        <v>64</v>
      </c>
      <c r="F20" s="2">
        <v>65</v>
      </c>
      <c r="G20" s="2">
        <v>62.5</v>
      </c>
      <c r="I20" s="11"/>
      <c r="J20" s="16"/>
      <c r="K20" s="11"/>
      <c r="M20" s="11">
        <v>88</v>
      </c>
    </row>
    <row r="21" spans="1:13" ht="16" customHeight="1">
      <c r="A21" s="10">
        <v>14.264516129032257</v>
      </c>
      <c r="B21" s="3">
        <v>20</v>
      </c>
      <c r="C21" s="2">
        <v>18</v>
      </c>
      <c r="F21" s="11">
        <v>15</v>
      </c>
      <c r="G21" s="11">
        <v>16</v>
      </c>
      <c r="H21" s="2">
        <v>15</v>
      </c>
      <c r="I21" s="11"/>
      <c r="J21" s="16"/>
      <c r="M21" s="11">
        <v>15</v>
      </c>
    </row>
    <row r="22" spans="1:13" ht="16" customHeight="1">
      <c r="A22" s="10">
        <v>144.33333333333334</v>
      </c>
      <c r="B22" s="3">
        <v>31</v>
      </c>
      <c r="C22" s="2">
        <v>217</v>
      </c>
      <c r="F22" s="11"/>
      <c r="G22" s="11">
        <v>179.5</v>
      </c>
      <c r="H22" s="2">
        <v>217</v>
      </c>
      <c r="I22" s="11"/>
      <c r="J22" s="16"/>
      <c r="K22" s="11"/>
      <c r="M22" s="11">
        <v>217</v>
      </c>
    </row>
    <row r="23" spans="1:13" ht="16" customHeight="1">
      <c r="A23" s="10">
        <v>162.22499999999999</v>
      </c>
      <c r="B23" s="3">
        <v>32</v>
      </c>
      <c r="C23" s="2">
        <v>203</v>
      </c>
      <c r="D23" s="15"/>
      <c r="E23" s="31">
        <v>191</v>
      </c>
      <c r="F23" s="11"/>
      <c r="G23" s="11">
        <v>168.7</v>
      </c>
      <c r="H23" s="2">
        <v>191</v>
      </c>
      <c r="J23" s="16"/>
      <c r="K23" s="11"/>
      <c r="M23" s="11">
        <v>191</v>
      </c>
    </row>
    <row r="24" spans="1:13" ht="16" customHeight="1">
      <c r="A24" s="5"/>
      <c r="B24" s="17">
        <v>1</v>
      </c>
      <c r="C24" s="16">
        <v>595</v>
      </c>
      <c r="D24" s="16">
        <v>535</v>
      </c>
      <c r="E24" s="16"/>
      <c r="F24" s="11">
        <v>547</v>
      </c>
      <c r="G24" s="11">
        <v>549</v>
      </c>
      <c r="H24" s="16"/>
      <c r="I24" s="11"/>
      <c r="J24" s="11"/>
      <c r="K24" s="33">
        <v>570</v>
      </c>
      <c r="M24" s="11">
        <v>570</v>
      </c>
    </row>
    <row r="25" spans="1:13" ht="16" customHeight="1">
      <c r="A25" s="5"/>
      <c r="B25" s="17">
        <v>8</v>
      </c>
      <c r="C25" s="16">
        <v>201</v>
      </c>
      <c r="D25" s="16">
        <v>194</v>
      </c>
      <c r="E25" s="22">
        <v>202</v>
      </c>
      <c r="F25" s="11">
        <v>200</v>
      </c>
      <c r="G25" s="11">
        <v>191</v>
      </c>
      <c r="H25" s="16"/>
      <c r="I25" s="16"/>
      <c r="J25" s="11">
        <v>204</v>
      </c>
      <c r="K25" s="33">
        <v>202</v>
      </c>
    </row>
    <row r="26" spans="1:13" ht="16" customHeight="1">
      <c r="A26" s="1" t="s">
        <v>0</v>
      </c>
      <c r="B26" s="1"/>
      <c r="C26" s="1" t="str">
        <f>C7</f>
        <v>CNM 2381</v>
      </c>
      <c r="D26" s="1" t="str">
        <f t="shared" ref="D26:K26" si="0">D7</f>
        <v>AMNH 10606</v>
      </c>
      <c r="E26" s="1" t="str">
        <f t="shared" si="0"/>
        <v>AMNH 10608</v>
      </c>
      <c r="F26" s="1" t="str">
        <f t="shared" si="0"/>
        <v>AMNH 10612</v>
      </c>
      <c r="G26" s="1" t="str">
        <f t="shared" si="0"/>
        <v>Johnston 1937</v>
      </c>
      <c r="H26" s="1" t="str">
        <f t="shared" si="0"/>
        <v>FM 12895</v>
      </c>
      <c r="I26" s="1"/>
      <c r="J26" s="1" t="str">
        <f t="shared" si="0"/>
        <v>AMNH 10628, Pl. XVIII A</v>
      </c>
      <c r="K26" s="1" t="str">
        <f t="shared" si="0"/>
        <v>AMNH 10628, Hay (1914)</v>
      </c>
    </row>
    <row r="27" spans="1:13" ht="16" customHeight="1">
      <c r="A27" s="5">
        <f t="shared" ref="A27:A42" si="1">LOG10(A8)</f>
        <v>1.748406088900214</v>
      </c>
      <c r="B27" s="3">
        <v>16</v>
      </c>
      <c r="C27" s="5"/>
      <c r="D27" s="5"/>
      <c r="E27" s="5">
        <f>LOG10(E8)-$A27</f>
        <v>6.4507267742641483E-2</v>
      </c>
      <c r="F27" s="5"/>
      <c r="G27" s="5">
        <f>LOG10(G8)-$A27</f>
        <v>6.4507267742641483E-2</v>
      </c>
      <c r="H27" s="5">
        <f>LOG10(H8)-$A27</f>
        <v>5.09344605533677E-2</v>
      </c>
      <c r="I27" s="5"/>
      <c r="J27" s="5"/>
      <c r="K27" s="5"/>
    </row>
    <row r="28" spans="1:13" ht="16" customHeight="1">
      <c r="A28" s="5">
        <f t="shared" si="1"/>
        <v>2.5416572352338345</v>
      </c>
      <c r="B28" s="3">
        <v>23</v>
      </c>
      <c r="C28" s="5">
        <f>LOG10(C9)-$A28</f>
        <v>0.12579571765611952</v>
      </c>
      <c r="D28" s="5">
        <f>LOG10(D9)-$A28</f>
        <v>8.0556787732460666E-2</v>
      </c>
      <c r="E28" s="5"/>
      <c r="F28" s="5">
        <f>LOG10(F9)-$A28</f>
        <v>7.1126621485900987E-2</v>
      </c>
      <c r="G28" s="5">
        <f>LOG10(G9)-$A28</f>
        <v>5.7133271529280716E-2</v>
      </c>
      <c r="H28" s="5">
        <f>LOG10(H9)-$A28</f>
        <v>0.10179544125235296</v>
      </c>
      <c r="I28" s="5"/>
      <c r="J28" s="5"/>
      <c r="K28" s="14"/>
    </row>
    <row r="29" spans="1:13" ht="16" customHeight="1">
      <c r="A29" s="5">
        <f t="shared" si="1"/>
        <v>2.067721623880574</v>
      </c>
      <c r="B29" s="3">
        <v>3</v>
      </c>
      <c r="C29" s="5">
        <f t="shared" ref="C29:C36" si="2">LOG10(C10)-$A29</f>
        <v>4.6221728426262931E-2</v>
      </c>
      <c r="D29" s="5"/>
      <c r="E29" s="5"/>
      <c r="F29" s="5">
        <f t="shared" ref="F29:G42" si="3">LOG10(F10)-$A29</f>
        <v>1.5063746435876268E-2</v>
      </c>
      <c r="G29" s="5">
        <f t="shared" si="3"/>
        <v>-1.7728766960431575E-2</v>
      </c>
      <c r="H29" s="5"/>
      <c r="I29" s="5"/>
      <c r="J29" s="5"/>
      <c r="K29" s="14"/>
    </row>
    <row r="30" spans="1:13" ht="16" customHeight="1">
      <c r="A30" s="5">
        <f t="shared" si="1"/>
        <v>2.0043079362454921</v>
      </c>
      <c r="B30" s="3">
        <v>4</v>
      </c>
      <c r="C30" s="5">
        <f t="shared" si="2"/>
        <v>0.1449111764098876</v>
      </c>
      <c r="D30" s="5"/>
      <c r="E30" s="5"/>
      <c r="F30" s="5">
        <f t="shared" si="3"/>
        <v>0.13557115015574439</v>
      </c>
      <c r="G30" s="5">
        <f t="shared" si="3"/>
        <v>0.12923097212472534</v>
      </c>
      <c r="H30" s="5"/>
      <c r="I30" s="5"/>
      <c r="J30" s="5"/>
      <c r="K30" s="14"/>
    </row>
    <row r="31" spans="1:13" ht="16" customHeight="1">
      <c r="A31" s="5">
        <f t="shared" si="1"/>
        <v>2.0628325869367341</v>
      </c>
      <c r="B31" s="3" t="s">
        <v>1</v>
      </c>
      <c r="C31" s="5">
        <f t="shared" si="2"/>
        <v>0.15201126111096386</v>
      </c>
      <c r="D31" s="5">
        <f t="shared" ref="D31:K32" si="4">LOG10(D12)-$A31</f>
        <v>0.12749911123355728</v>
      </c>
      <c r="E31" s="5"/>
      <c r="F31" s="5">
        <f t="shared" si="3"/>
        <v>0.11035368147553992</v>
      </c>
      <c r="G31" s="5">
        <f t="shared" si="3"/>
        <v>0.16247669478912874</v>
      </c>
      <c r="H31" s="5">
        <f t="shared" si="4"/>
        <v>0.1598838842108492</v>
      </c>
      <c r="I31" s="5"/>
      <c r="J31" s="5">
        <f t="shared" si="4"/>
        <v>0.14399328909511544</v>
      </c>
      <c r="K31" s="5">
        <f t="shared" si="4"/>
        <v>0.12185884388086476</v>
      </c>
    </row>
    <row r="32" spans="1:13" ht="16" customHeight="1">
      <c r="A32" s="5">
        <f t="shared" si="1"/>
        <v>2.0207496119173323</v>
      </c>
      <c r="B32" s="3">
        <v>5</v>
      </c>
      <c r="C32" s="5">
        <f t="shared" si="2"/>
        <v>0.19143799248662541</v>
      </c>
      <c r="D32" s="5"/>
      <c r="E32" s="5"/>
      <c r="F32" s="5">
        <f t="shared" si="3"/>
        <v>0.14951210347762522</v>
      </c>
      <c r="G32" s="5">
        <f t="shared" si="3"/>
        <v>0.16789768408238492</v>
      </c>
      <c r="H32" s="5">
        <f t="shared" si="4"/>
        <v>0.17237498643712934</v>
      </c>
      <c r="I32" s="5"/>
      <c r="J32" s="5">
        <f t="shared" si="4"/>
        <v>0.17237498643712934</v>
      </c>
      <c r="K32" s="5">
        <f t="shared" si="4"/>
        <v>0.20196685923025104</v>
      </c>
    </row>
    <row r="33" spans="1:12" ht="16" customHeight="1">
      <c r="A33" s="5">
        <f t="shared" si="1"/>
        <v>1.7474368688796444</v>
      </c>
      <c r="B33" s="3">
        <v>17</v>
      </c>
      <c r="C33" s="5">
        <f t="shared" si="2"/>
        <v>0.12179485085133179</v>
      </c>
      <c r="D33" s="5">
        <f t="shared" ref="D33" si="5">LOG10(D14)-$A33</f>
        <v>0.15565311811229909</v>
      </c>
      <c r="E33" s="5"/>
      <c r="F33" s="5">
        <f t="shared" si="3"/>
        <v>0.12762439451205565</v>
      </c>
      <c r="G33" s="5">
        <f t="shared" si="3"/>
        <v>0.10868757536265594</v>
      </c>
      <c r="H33" s="5">
        <f t="shared" ref="H33:K33" si="6">LOG10(H14)-$A33</f>
        <v>0.15565311811229909</v>
      </c>
      <c r="I33" s="5"/>
      <c r="J33" s="5">
        <f t="shared" si="6"/>
        <v>0.17164122349642952</v>
      </c>
      <c r="K33" s="5">
        <f t="shared" si="6"/>
        <v>0.18198205683464819</v>
      </c>
    </row>
    <row r="34" spans="1:12" ht="16" customHeight="1">
      <c r="A34" s="5">
        <f t="shared" si="1"/>
        <v>1.6093942888859583</v>
      </c>
      <c r="B34" s="3" t="s">
        <v>2</v>
      </c>
      <c r="C34" s="5">
        <f t="shared" si="2"/>
        <v>3.3895678337771962E-3</v>
      </c>
      <c r="D34" s="5">
        <f t="shared" ref="D34:K34" si="7">LOG10(D15)-$A34</f>
        <v>0.10660905474884097</v>
      </c>
      <c r="E34" s="5"/>
      <c r="F34" s="5">
        <f t="shared" si="3"/>
        <v>3.4058387600229167E-2</v>
      </c>
      <c r="G34" s="5">
        <f t="shared" si="3"/>
        <v>5.3363542795615837E-2</v>
      </c>
      <c r="H34" s="5">
        <f t="shared" si="7"/>
        <v>9.8175887211978008E-2</v>
      </c>
      <c r="I34" s="5"/>
      <c r="J34" s="5">
        <f t="shared" si="7"/>
        <v>0.10660905474884097</v>
      </c>
      <c r="K34" s="5">
        <f t="shared" si="7"/>
        <v>0.13096840060828563</v>
      </c>
    </row>
    <row r="35" spans="1:12" ht="16" customHeight="1">
      <c r="A35" s="5">
        <f t="shared" si="1"/>
        <v>2.2939837149821569</v>
      </c>
      <c r="B35" s="3">
        <v>13</v>
      </c>
      <c r="C35" s="5">
        <f t="shared" si="2"/>
        <v>8.6227526729449E-2</v>
      </c>
      <c r="D35" s="5">
        <f t="shared" ref="D35:H35" si="8">LOG10(D16)-$A35</f>
        <v>4.8438965840049253E-2</v>
      </c>
      <c r="E35" s="5">
        <f>LOG10(E16)-$A35</f>
        <v>7.7084147289579352E-2</v>
      </c>
      <c r="F35" s="5">
        <f t="shared" si="3"/>
        <v>4.4472778622447695E-2</v>
      </c>
      <c r="G35" s="5">
        <f t="shared" ref="G35" si="9">LOG10(G16)-$A35</f>
        <v>4.8438965840049253E-2</v>
      </c>
      <c r="H35" s="5">
        <f t="shared" si="8"/>
        <v>6.7744121035436144E-2</v>
      </c>
      <c r="I35" s="5"/>
      <c r="J35" s="5"/>
      <c r="K35" s="5"/>
    </row>
    <row r="36" spans="1:12" ht="16" customHeight="1">
      <c r="A36" s="5">
        <f t="shared" si="1"/>
        <v>1.6818063571455062</v>
      </c>
      <c r="B36" s="3">
        <v>10</v>
      </c>
      <c r="C36" s="5">
        <f t="shared" si="2"/>
        <v>-5.6511976991902024E-4</v>
      </c>
      <c r="D36" s="5"/>
      <c r="E36" s="5"/>
      <c r="F36" s="5">
        <f t="shared" ref="F36:H36" si="10">LOG10(F17)-$A36</f>
        <v>-0.11126341726360867</v>
      </c>
      <c r="G36" s="5">
        <f t="shared" si="10"/>
        <v>-6.3758260433413483E-2</v>
      </c>
      <c r="H36" s="5">
        <f t="shared" si="10"/>
        <v>-7.4351333930837704E-2</v>
      </c>
      <c r="I36" s="5"/>
      <c r="J36" s="5"/>
      <c r="K36" s="14"/>
    </row>
    <row r="37" spans="1:12" ht="16" customHeight="1">
      <c r="A37" s="5">
        <f t="shared" si="1"/>
        <v>2.0086001717619175</v>
      </c>
      <c r="B37" s="3">
        <v>25</v>
      </c>
      <c r="C37" s="5">
        <f t="shared" ref="C37" si="11">LOG10(C18)-$A37</f>
        <v>9.5203549194039283E-2</v>
      </c>
      <c r="D37" s="5"/>
      <c r="E37" s="5">
        <f>LOG10(E18)-$A37</f>
        <v>3.2792513396307399E-2</v>
      </c>
      <c r="F37" s="5"/>
      <c r="G37" s="5">
        <f t="shared" ref="G37" si="12">LOG10(G18)-$A37</f>
        <v>7.4185198554532761E-2</v>
      </c>
      <c r="H37" s="5">
        <f>LOG10(H18)-$A37</f>
        <v>0.13127891463931896</v>
      </c>
      <c r="I37" s="5"/>
      <c r="J37" s="5"/>
      <c r="K37" s="14"/>
    </row>
    <row r="38" spans="1:12" ht="16" customHeight="1">
      <c r="A38" s="5">
        <f t="shared" si="1"/>
        <v>1.9533075371042519</v>
      </c>
      <c r="B38" s="3">
        <v>28</v>
      </c>
      <c r="C38" s="5">
        <f t="shared" ref="C38" si="13">LOG10(C19)-$A38</f>
        <v>0.14706300801331107</v>
      </c>
      <c r="D38" s="5"/>
      <c r="E38" s="5"/>
      <c r="F38" s="5">
        <f t="shared" si="3"/>
        <v>0.10739030324935994</v>
      </c>
      <c r="G38" s="5">
        <f t="shared" ref="G38" si="14">LOG10(G19)-$A38</f>
        <v>0.13482855159629947</v>
      </c>
      <c r="H38" s="5">
        <f>LOG10(H19)-$A38</f>
        <v>8.0116218382698001E-2</v>
      </c>
      <c r="I38" s="5"/>
      <c r="J38" s="5"/>
      <c r="K38" s="14"/>
    </row>
    <row r="39" spans="1:12" ht="16" customHeight="1">
      <c r="A39" s="5">
        <f t="shared" si="1"/>
        <v>1.8011892541925918</v>
      </c>
      <c r="B39" s="3">
        <v>9</v>
      </c>
      <c r="C39" s="5">
        <f t="shared" ref="C39" si="15">LOG10(C20)-$A39</f>
        <v>4.9907197912952839E-3</v>
      </c>
      <c r="D39" s="5"/>
      <c r="E39" s="5"/>
      <c r="F39" s="5">
        <f t="shared" si="3"/>
        <v>1.1724102450263674E-2</v>
      </c>
      <c r="G39" s="5">
        <f t="shared" ref="G39" si="16">LOG10(G20)-$A39</f>
        <v>-5.3092368485165853E-3</v>
      </c>
      <c r="H39" s="5"/>
      <c r="I39" s="5"/>
      <c r="J39" s="5"/>
      <c r="K39" s="14"/>
    </row>
    <row r="40" spans="1:12" ht="16" customHeight="1">
      <c r="A40" s="5">
        <f t="shared" si="1"/>
        <v>1.1542570444084224</v>
      </c>
      <c r="B40" s="3">
        <v>20</v>
      </c>
      <c r="C40" s="5">
        <f t="shared" ref="C40" si="17">LOG10(C21)-$A40</f>
        <v>0.10101546069488365</v>
      </c>
      <c r="D40" s="5"/>
      <c r="E40" s="5"/>
      <c r="F40" s="5">
        <f t="shared" si="3"/>
        <v>2.1834214647258987E-2</v>
      </c>
      <c r="G40" s="5">
        <f t="shared" ref="G40" si="18">LOG10(G21)-$A40</f>
        <v>4.9862938247502431E-2</v>
      </c>
      <c r="H40" s="5"/>
      <c r="I40" s="5"/>
      <c r="J40" s="5"/>
      <c r="K40" s="14"/>
    </row>
    <row r="41" spans="1:12" ht="16" customHeight="1">
      <c r="A41" s="5">
        <f t="shared" si="1"/>
        <v>2.159366641633703</v>
      </c>
      <c r="B41" s="3">
        <v>31</v>
      </c>
      <c r="C41" s="5">
        <f t="shared" ref="C41" si="19">LOG10(C22)-$A41</f>
        <v>0.17709309221482661</v>
      </c>
      <c r="D41" s="5"/>
      <c r="E41" s="5"/>
      <c r="F41" s="5"/>
      <c r="G41" s="5">
        <f t="shared" si="3"/>
        <v>9.4697811280635147E-2</v>
      </c>
      <c r="H41" s="5">
        <f>LOG10(H22)-$A41</f>
        <v>0.17709309221482661</v>
      </c>
      <c r="I41" s="5"/>
      <c r="J41" s="5"/>
      <c r="K41" s="14"/>
    </row>
    <row r="42" spans="1:12" ht="16" customHeight="1">
      <c r="A42" s="5">
        <f t="shared" si="1"/>
        <v>2.2101177828307916</v>
      </c>
      <c r="B42" s="3">
        <v>32</v>
      </c>
      <c r="C42" s="5">
        <f t="shared" ref="C42" si="20">LOG10(C23)-$A42</f>
        <v>9.7378255082421372E-2</v>
      </c>
      <c r="D42" s="5"/>
      <c r="E42" s="5">
        <f t="shared" ref="E42" si="21">LOG10(E23)-$A42</f>
        <v>7.0915584416936017E-2</v>
      </c>
      <c r="F42" s="5"/>
      <c r="G42" s="5">
        <f t="shared" si="3"/>
        <v>1.6997299758333639E-2</v>
      </c>
      <c r="H42" s="5">
        <f>LOG10(H23)-$A42</f>
        <v>7.0915584416936017E-2</v>
      </c>
      <c r="J42" s="5"/>
      <c r="K42" s="14"/>
    </row>
    <row r="45" spans="1:12" ht="16" customHeight="1">
      <c r="A45" s="4" t="s">
        <v>4</v>
      </c>
      <c r="B45" s="8"/>
      <c r="C45" s="11" t="s">
        <v>21</v>
      </c>
      <c r="D45" s="11" t="s">
        <v>22</v>
      </c>
      <c r="E45" s="11" t="s">
        <v>23</v>
      </c>
      <c r="F45" s="11" t="s">
        <v>24</v>
      </c>
      <c r="G45" s="11" t="s">
        <v>32</v>
      </c>
      <c r="H45" s="11" t="s">
        <v>33</v>
      </c>
      <c r="I45" s="11"/>
      <c r="J45" s="11" t="s">
        <v>29</v>
      </c>
      <c r="K45" s="11" t="s">
        <v>30</v>
      </c>
      <c r="L45" s="11" t="s">
        <v>31</v>
      </c>
    </row>
    <row r="46" spans="1:12" ht="16" customHeight="1">
      <c r="A46" s="10">
        <v>56.028125000000003</v>
      </c>
      <c r="B46" s="17">
        <v>16</v>
      </c>
      <c r="C46" s="20">
        <f t="shared" ref="C46:C61" si="22">COUNT($C8:$I8)</f>
        <v>4</v>
      </c>
      <c r="D46" s="16">
        <f t="shared" ref="D46:D61" si="23">AVERAGE($C8:$I8)</f>
        <v>65.849999999999994</v>
      </c>
      <c r="E46" s="16">
        <f t="shared" ref="E46:E61" si="24">MIN($C8:$I8)</f>
        <v>63</v>
      </c>
      <c r="F46" s="16">
        <f t="shared" ref="F46:F61" si="25">MAX($C8:$I8)</f>
        <v>70.400000000000006</v>
      </c>
      <c r="G46" s="23">
        <f t="shared" ref="G46:G55" si="26">STDEV($C8:$I8)</f>
        <v>3.1764760348537209</v>
      </c>
      <c r="H46" s="21">
        <f t="shared" ref="H46" si="27">G46*100/D46</f>
        <v>4.8238056717596374</v>
      </c>
      <c r="I46" s="17">
        <v>16</v>
      </c>
      <c r="J46" s="14">
        <f>LOG10(D46)-$A27</f>
        <v>7.0149690397588671E-2</v>
      </c>
      <c r="K46" s="14">
        <f t="shared" ref="K46:L61" si="28">LOG10(E46)-$A27</f>
        <v>5.09344605533677E-2</v>
      </c>
      <c r="L46" s="14">
        <f t="shared" si="28"/>
        <v>9.9166570241898233E-2</v>
      </c>
    </row>
    <row r="47" spans="1:12" ht="16" customHeight="1">
      <c r="A47" s="10">
        <v>348.0625</v>
      </c>
      <c r="B47" s="17">
        <v>23</v>
      </c>
      <c r="C47" s="20">
        <f t="shared" si="22"/>
        <v>5</v>
      </c>
      <c r="D47" s="16">
        <f t="shared" si="23"/>
        <v>426.2</v>
      </c>
      <c r="E47" s="16">
        <f t="shared" si="24"/>
        <v>397</v>
      </c>
      <c r="F47" s="16">
        <f t="shared" si="25"/>
        <v>465</v>
      </c>
      <c r="G47" s="23">
        <f t="shared" si="26"/>
        <v>26.752569970004753</v>
      </c>
      <c r="H47" s="21">
        <f t="shared" ref="H47:H61" si="29">G47*100/D47</f>
        <v>6.2769990544356524</v>
      </c>
      <c r="I47" s="17">
        <v>23</v>
      </c>
      <c r="J47" s="14">
        <f t="shared" ref="J47:J61" si="30">LOG10(D47)-$A28</f>
        <v>8.7956210144348734E-2</v>
      </c>
      <c r="K47" s="14">
        <f t="shared" si="28"/>
        <v>5.7133271529280716E-2</v>
      </c>
      <c r="L47" s="14">
        <f t="shared" si="28"/>
        <v>0.12579571765611952</v>
      </c>
    </row>
    <row r="48" spans="1:12" ht="16" customHeight="1">
      <c r="A48" s="10">
        <v>116.875</v>
      </c>
      <c r="B48" s="17">
        <v>3</v>
      </c>
      <c r="C48" s="20">
        <f t="shared" si="22"/>
        <v>3</v>
      </c>
      <c r="D48" s="16">
        <f>AVERAGE($C10:$I10)</f>
        <v>121.06666666666666</v>
      </c>
      <c r="E48" s="16">
        <f t="shared" si="24"/>
        <v>112.2</v>
      </c>
      <c r="F48" s="16">
        <f t="shared" si="25"/>
        <v>130</v>
      </c>
      <c r="G48" s="23">
        <f t="shared" si="26"/>
        <v>8.900187263947501</v>
      </c>
      <c r="H48" s="21">
        <f t="shared" si="29"/>
        <v>7.351476264273817</v>
      </c>
      <c r="I48" s="17">
        <v>3</v>
      </c>
      <c r="J48" s="14">
        <f t="shared" si="30"/>
        <v>1.530296124881092E-2</v>
      </c>
      <c r="K48" s="14">
        <f t="shared" si="28"/>
        <v>-1.7728766960431575E-2</v>
      </c>
      <c r="L48" s="14">
        <f t="shared" si="28"/>
        <v>4.6221728426262931E-2</v>
      </c>
    </row>
    <row r="49" spans="1:12" ht="16" customHeight="1">
      <c r="A49" s="10">
        <v>100.996875</v>
      </c>
      <c r="B49" s="17">
        <v>4</v>
      </c>
      <c r="C49" s="20">
        <f t="shared" si="22"/>
        <v>3</v>
      </c>
      <c r="D49" s="16">
        <f>AVERAGE($C11:$I11)</f>
        <v>138.33333333333334</v>
      </c>
      <c r="E49" s="16">
        <f t="shared" si="24"/>
        <v>136</v>
      </c>
      <c r="F49" s="16">
        <f t="shared" si="25"/>
        <v>141</v>
      </c>
      <c r="G49" s="23">
        <f t="shared" si="26"/>
        <v>2.5166114784235836</v>
      </c>
      <c r="H49" s="21">
        <f t="shared" si="29"/>
        <v>1.8192372133182531</v>
      </c>
      <c r="I49" s="17">
        <v>4</v>
      </c>
      <c r="J49" s="14">
        <f t="shared" si="30"/>
        <v>0.13661890574693825</v>
      </c>
      <c r="K49" s="14">
        <f t="shared" si="28"/>
        <v>0.12923097212472534</v>
      </c>
      <c r="L49" s="14">
        <f t="shared" si="28"/>
        <v>0.1449111764098876</v>
      </c>
    </row>
    <row r="50" spans="1:12" ht="16" customHeight="1">
      <c r="A50" s="10">
        <v>115.56666666666666</v>
      </c>
      <c r="B50" s="17" t="s">
        <v>1</v>
      </c>
      <c r="C50" s="20">
        <f t="shared" si="22"/>
        <v>5</v>
      </c>
      <c r="D50" s="16">
        <f t="shared" si="23"/>
        <v>160.6</v>
      </c>
      <c r="E50" s="16">
        <f t="shared" si="24"/>
        <v>149</v>
      </c>
      <c r="F50" s="16">
        <f t="shared" si="25"/>
        <v>168</v>
      </c>
      <c r="G50" s="23">
        <f t="shared" si="26"/>
        <v>8.2643814045577546</v>
      </c>
      <c r="H50" s="21">
        <f t="shared" si="29"/>
        <v>5.1459410987283656</v>
      </c>
      <c r="I50" s="17" t="s">
        <v>1</v>
      </c>
      <c r="J50" s="14">
        <f t="shared" si="30"/>
        <v>0.14291295400592796</v>
      </c>
      <c r="K50" s="14">
        <f t="shared" si="28"/>
        <v>0.11035368147553992</v>
      </c>
      <c r="L50" s="14">
        <f t="shared" si="28"/>
        <v>0.16247669478912874</v>
      </c>
    </row>
    <row r="51" spans="1:12" ht="16" customHeight="1">
      <c r="A51" s="10">
        <v>104.89375</v>
      </c>
      <c r="B51" s="17">
        <v>5</v>
      </c>
      <c r="C51" s="20">
        <f>COUNT($C13:$I13)</f>
        <v>4</v>
      </c>
      <c r="D51" s="16">
        <f>AVERAGE($C13:$I13)</f>
        <v>155.35</v>
      </c>
      <c r="E51" s="16">
        <f>MIN($C13:$I13)</f>
        <v>148</v>
      </c>
      <c r="F51" s="16">
        <f>MAX($C13:$I13)</f>
        <v>163</v>
      </c>
      <c r="G51" s="23">
        <f>STDEV($C13:$I13)</f>
        <v>6.1608982029138142</v>
      </c>
      <c r="H51" s="21">
        <f t="shared" si="29"/>
        <v>3.9658179613220566</v>
      </c>
      <c r="I51" s="17">
        <v>5</v>
      </c>
      <c r="J51" s="14">
        <f t="shared" si="30"/>
        <v>0.17056164567366094</v>
      </c>
      <c r="K51" s="14">
        <f t="shared" si="28"/>
        <v>0.14951210347762522</v>
      </c>
      <c r="L51" s="14">
        <f t="shared" si="28"/>
        <v>0.19143799248662541</v>
      </c>
    </row>
    <row r="52" spans="1:12" ht="16" customHeight="1">
      <c r="A52" s="10">
        <v>55.903225806451616</v>
      </c>
      <c r="B52" s="17">
        <v>17</v>
      </c>
      <c r="C52" s="20">
        <f t="shared" si="22"/>
        <v>5</v>
      </c>
      <c r="D52" s="16">
        <f t="shared" si="23"/>
        <v>76.16</v>
      </c>
      <c r="E52" s="16">
        <f t="shared" si="24"/>
        <v>71.8</v>
      </c>
      <c r="F52" s="16">
        <f t="shared" si="25"/>
        <v>80</v>
      </c>
      <c r="G52" s="23">
        <f t="shared" si="26"/>
        <v>3.6916121139686395</v>
      </c>
      <c r="H52" s="21">
        <f t="shared" si="29"/>
        <v>4.8471797714924367</v>
      </c>
      <c r="I52" s="17">
        <v>17</v>
      </c>
      <c r="J52" s="14">
        <f t="shared" si="30"/>
        <v>0.13429006649677344</v>
      </c>
      <c r="K52" s="14">
        <f t="shared" si="28"/>
        <v>0.10868757536265594</v>
      </c>
      <c r="L52" s="14">
        <f t="shared" si="28"/>
        <v>0.15565311811229909</v>
      </c>
    </row>
    <row r="53" spans="1:12" ht="16" customHeight="1">
      <c r="A53" s="10">
        <v>40.681249999999999</v>
      </c>
      <c r="B53" s="17" t="s">
        <v>2</v>
      </c>
      <c r="C53" s="20">
        <f t="shared" si="22"/>
        <v>5</v>
      </c>
      <c r="D53" s="16">
        <f>AVERAGE($C15:$I15)</f>
        <v>46.8</v>
      </c>
      <c r="E53" s="16">
        <f t="shared" si="24"/>
        <v>41</v>
      </c>
      <c r="F53" s="16">
        <f t="shared" si="25"/>
        <v>52</v>
      </c>
      <c r="G53" s="23">
        <f t="shared" si="26"/>
        <v>4.6583258795408469</v>
      </c>
      <c r="H53" s="21">
        <f t="shared" si="29"/>
        <v>9.9536877767966825</v>
      </c>
      <c r="I53" s="17" t="s">
        <v>2</v>
      </c>
      <c r="J53" s="14">
        <f t="shared" si="30"/>
        <v>6.085156418816573E-2</v>
      </c>
      <c r="K53" s="14">
        <f t="shared" si="28"/>
        <v>3.3895678337771962E-3</v>
      </c>
      <c r="L53" s="14">
        <f t="shared" si="28"/>
        <v>0.10660905474884097</v>
      </c>
    </row>
    <row r="54" spans="1:12" ht="16" customHeight="1">
      <c r="A54" s="10">
        <v>196.78125</v>
      </c>
      <c r="B54" s="17">
        <v>13</v>
      </c>
      <c r="C54" s="20">
        <f t="shared" si="22"/>
        <v>6</v>
      </c>
      <c r="D54" s="16">
        <f t="shared" si="23"/>
        <v>227.16666666666666</v>
      </c>
      <c r="E54" s="16">
        <f t="shared" si="24"/>
        <v>218</v>
      </c>
      <c r="F54" s="16">
        <f t="shared" si="25"/>
        <v>240</v>
      </c>
      <c r="G54" s="23">
        <f t="shared" si="26"/>
        <v>9.1742392963485884</v>
      </c>
      <c r="H54" s="21">
        <f t="shared" si="29"/>
        <v>4.038549947035329</v>
      </c>
      <c r="I54" s="17">
        <v>13</v>
      </c>
      <c r="J54" s="14">
        <f t="shared" si="30"/>
        <v>6.2360890468872832E-2</v>
      </c>
      <c r="K54" s="14">
        <f t="shared" si="28"/>
        <v>4.4472778622447695E-2</v>
      </c>
      <c r="L54" s="14">
        <f t="shared" si="28"/>
        <v>8.6227526729449E-2</v>
      </c>
    </row>
    <row r="55" spans="1:12" ht="16" customHeight="1">
      <c r="A55" s="10">
        <v>48.0625</v>
      </c>
      <c r="B55" s="17">
        <v>10</v>
      </c>
      <c r="C55" s="20">
        <f t="shared" si="22"/>
        <v>4</v>
      </c>
      <c r="D55" s="16">
        <f t="shared" si="23"/>
        <v>41.8</v>
      </c>
      <c r="E55" s="16">
        <f t="shared" si="24"/>
        <v>37.200000000000003</v>
      </c>
      <c r="F55" s="16">
        <f t="shared" si="25"/>
        <v>48</v>
      </c>
      <c r="G55" s="23">
        <f t="shared" si="26"/>
        <v>4.5232731511594553</v>
      </c>
      <c r="H55" s="21">
        <f t="shared" ref="H55" si="31">G55*100/D55</f>
        <v>10.821227634352764</v>
      </c>
      <c r="I55" s="17">
        <v>10</v>
      </c>
      <c r="J55" s="14">
        <f t="shared" si="30"/>
        <v>-6.0630075370470937E-2</v>
      </c>
      <c r="K55" s="14">
        <f t="shared" si="28"/>
        <v>-0.11126341726360867</v>
      </c>
      <c r="L55" s="14">
        <f t="shared" si="28"/>
        <v>-5.6511976991902024E-4</v>
      </c>
    </row>
    <row r="56" spans="1:12" ht="16" customHeight="1">
      <c r="A56" s="10">
        <v>102</v>
      </c>
      <c r="B56" s="17">
        <v>25</v>
      </c>
      <c r="C56" s="20">
        <f t="shared" si="22"/>
        <v>4</v>
      </c>
      <c r="D56" s="16">
        <f t="shared" si="23"/>
        <v>124</v>
      </c>
      <c r="E56" s="16">
        <f t="shared" si="24"/>
        <v>110</v>
      </c>
      <c r="F56" s="16">
        <f t="shared" si="25"/>
        <v>138</v>
      </c>
      <c r="G56" s="23">
        <f t="shared" ref="G56:G61" si="32">STDEV($C18:$I18)</f>
        <v>11.69045194450012</v>
      </c>
      <c r="H56" s="21">
        <f t="shared" si="29"/>
        <v>9.4277838262097742</v>
      </c>
      <c r="I56" s="17">
        <v>25</v>
      </c>
      <c r="J56" s="14">
        <f t="shared" si="30"/>
        <v>8.4821513400317627E-2</v>
      </c>
      <c r="K56" s="14">
        <f t="shared" si="28"/>
        <v>3.2792513396307399E-2</v>
      </c>
      <c r="L56" s="14">
        <f t="shared" si="28"/>
        <v>0.13127891463931896</v>
      </c>
    </row>
    <row r="57" spans="1:12" ht="16" customHeight="1">
      <c r="A57" s="10">
        <v>89.806451612903231</v>
      </c>
      <c r="B57" s="17">
        <v>28</v>
      </c>
      <c r="C57" s="20">
        <f t="shared" si="22"/>
        <v>4</v>
      </c>
      <c r="D57" s="16">
        <f t="shared" si="23"/>
        <v>117.875</v>
      </c>
      <c r="E57" s="16">
        <f t="shared" si="24"/>
        <v>108</v>
      </c>
      <c r="F57" s="16">
        <f t="shared" si="25"/>
        <v>126</v>
      </c>
      <c r="G57" s="23">
        <f t="shared" si="32"/>
        <v>8.0247014482367707</v>
      </c>
      <c r="H57" s="21">
        <f t="shared" si="29"/>
        <v>6.8078061066695827</v>
      </c>
      <c r="I57" s="17">
        <v>28</v>
      </c>
      <c r="J57" s="14">
        <f t="shared" si="30"/>
        <v>0.11811416864113289</v>
      </c>
      <c r="K57" s="14">
        <f t="shared" si="28"/>
        <v>8.0116218382698001E-2</v>
      </c>
      <c r="L57" s="14">
        <f t="shared" si="28"/>
        <v>0.14706300801331107</v>
      </c>
    </row>
    <row r="58" spans="1:12" ht="16" customHeight="1">
      <c r="A58" s="10">
        <v>63.268749999999997</v>
      </c>
      <c r="B58" s="17">
        <v>9</v>
      </c>
      <c r="C58" s="20">
        <f t="shared" si="22"/>
        <v>3</v>
      </c>
      <c r="D58" s="16">
        <f t="shared" si="23"/>
        <v>63.833333333333336</v>
      </c>
      <c r="E58" s="16">
        <f t="shared" si="24"/>
        <v>62.5</v>
      </c>
      <c r="F58" s="16">
        <f t="shared" si="25"/>
        <v>65</v>
      </c>
      <c r="G58" s="23">
        <f t="shared" si="32"/>
        <v>1.2583057392117918</v>
      </c>
      <c r="H58" s="21">
        <f t="shared" si="29"/>
        <v>1.9712361449793083</v>
      </c>
      <c r="I58" s="17">
        <v>9</v>
      </c>
      <c r="J58" s="14">
        <f t="shared" si="30"/>
        <v>3.8582693923874256E-3</v>
      </c>
      <c r="K58" s="14">
        <f t="shared" si="28"/>
        <v>-5.3092368485165853E-3</v>
      </c>
      <c r="L58" s="14">
        <f t="shared" si="28"/>
        <v>1.1724102450263674E-2</v>
      </c>
    </row>
    <row r="59" spans="1:12" ht="16" customHeight="1">
      <c r="A59" s="10">
        <v>14.264516129032257</v>
      </c>
      <c r="B59" s="17">
        <v>20</v>
      </c>
      <c r="C59" s="20">
        <f t="shared" si="22"/>
        <v>4</v>
      </c>
      <c r="D59" s="16">
        <f t="shared" si="23"/>
        <v>16</v>
      </c>
      <c r="E59" s="16">
        <f t="shared" si="24"/>
        <v>15</v>
      </c>
      <c r="F59" s="16">
        <f t="shared" si="25"/>
        <v>18</v>
      </c>
      <c r="G59" s="23">
        <f t="shared" si="32"/>
        <v>1.4142135623730951</v>
      </c>
      <c r="H59" s="21">
        <f t="shared" si="29"/>
        <v>8.8388347648318444</v>
      </c>
      <c r="I59" s="17">
        <v>20</v>
      </c>
      <c r="J59" s="14">
        <f t="shared" si="30"/>
        <v>4.9862938247502431E-2</v>
      </c>
      <c r="K59" s="14">
        <f t="shared" si="28"/>
        <v>2.1834214647258987E-2</v>
      </c>
      <c r="L59" s="14">
        <f t="shared" si="28"/>
        <v>0.10101546069488365</v>
      </c>
    </row>
    <row r="60" spans="1:12" ht="16" customHeight="1">
      <c r="A60" s="10">
        <v>144.33333333333334</v>
      </c>
      <c r="B60" s="17">
        <v>31</v>
      </c>
      <c r="C60" s="20">
        <f>COUNT($C22:$I22)</f>
        <v>3</v>
      </c>
      <c r="D60" s="16">
        <f>AVERAGE($C22:$I22)</f>
        <v>204.5</v>
      </c>
      <c r="E60" s="16">
        <f>MIN($C22:$I22)</f>
        <v>179.5</v>
      </c>
      <c r="F60" s="16">
        <f>MAX($C22:$I22)</f>
        <v>217</v>
      </c>
      <c r="G60" s="23">
        <f>STDEV($C22:$I22)</f>
        <v>21.650635094610966</v>
      </c>
      <c r="H60" s="21">
        <f t="shared" si="29"/>
        <v>10.587107625726635</v>
      </c>
      <c r="I60" s="17">
        <v>31</v>
      </c>
      <c r="J60" s="14">
        <f t="shared" si="30"/>
        <v>0.15132667070965766</v>
      </c>
      <c r="K60" s="14">
        <f t="shared" si="28"/>
        <v>9.4697811280635147E-2</v>
      </c>
      <c r="L60" s="14">
        <f t="shared" si="28"/>
        <v>0.17709309221482661</v>
      </c>
    </row>
    <row r="61" spans="1:12" ht="16" customHeight="1">
      <c r="A61" s="10">
        <v>162.22499999999999</v>
      </c>
      <c r="B61" s="17">
        <v>32</v>
      </c>
      <c r="C61" s="20">
        <f t="shared" si="22"/>
        <v>4</v>
      </c>
      <c r="D61" s="16">
        <f t="shared" si="23"/>
        <v>188.42500000000001</v>
      </c>
      <c r="E61" s="16">
        <f t="shared" si="24"/>
        <v>168.7</v>
      </c>
      <c r="F61" s="16">
        <f t="shared" si="25"/>
        <v>203</v>
      </c>
      <c r="G61" s="23">
        <f t="shared" si="32"/>
        <v>14.31511439004244</v>
      </c>
      <c r="H61" s="21">
        <f t="shared" si="29"/>
        <v>7.5972479182923918</v>
      </c>
      <c r="I61" s="17">
        <v>32</v>
      </c>
      <c r="J61" s="14">
        <f t="shared" si="30"/>
        <v>6.5020741113035907E-2</v>
      </c>
      <c r="K61" s="14">
        <f t="shared" si="28"/>
        <v>1.6997299758333639E-2</v>
      </c>
      <c r="L61" s="14">
        <f t="shared" si="28"/>
        <v>9.7378255082421372E-2</v>
      </c>
    </row>
    <row r="62" spans="1:12" ht="16" customHeight="1">
      <c r="A62" s="18">
        <v>432.7</v>
      </c>
      <c r="B62" s="17">
        <v>1</v>
      </c>
      <c r="C62" s="20">
        <f>COUNT($C24:$I24)</f>
        <v>4</v>
      </c>
      <c r="D62" s="16">
        <f>AVERAGE($C24:$I24)</f>
        <v>556.5</v>
      </c>
      <c r="E62" s="16">
        <f>MIN($C24:$I24)</f>
        <v>535</v>
      </c>
      <c r="F62" s="16">
        <f>MAX($C24:$I24)</f>
        <v>595</v>
      </c>
      <c r="G62" s="23">
        <f>STDEV($C24:$I24)</f>
        <v>26.40075756488817</v>
      </c>
      <c r="H62" s="21">
        <f t="shared" ref="H62:H63" si="33">G62*100/D62</f>
        <v>4.7440714402314779</v>
      </c>
      <c r="I62" s="17">
        <v>1</v>
      </c>
      <c r="J62" s="14">
        <v>0.109</v>
      </c>
      <c r="K62" s="14"/>
      <c r="L62" s="14"/>
    </row>
    <row r="63" spans="1:12" ht="16" customHeight="1">
      <c r="A63" s="18">
        <v>158.30000000000001</v>
      </c>
      <c r="B63" s="17">
        <v>8</v>
      </c>
      <c r="C63" s="20">
        <f t="shared" ref="C63" si="34">COUNT($C25:$I25)</f>
        <v>5</v>
      </c>
      <c r="D63" s="16">
        <f t="shared" ref="D63" si="35">AVERAGE($C25:$I25)</f>
        <v>197.6</v>
      </c>
      <c r="E63" s="16">
        <f t="shared" ref="E63" si="36">MIN($C25:$I25)</f>
        <v>191</v>
      </c>
      <c r="F63" s="16">
        <f t="shared" ref="F63" si="37">MAX($C25:$I25)</f>
        <v>202</v>
      </c>
      <c r="G63" s="23">
        <f t="shared" ref="G63" si="38">STDEV($C25:$I25)</f>
        <v>4.8270073544588676</v>
      </c>
      <c r="H63" s="21">
        <f t="shared" si="33"/>
        <v>2.442817487074326</v>
      </c>
      <c r="I63" s="17">
        <v>8</v>
      </c>
      <c r="J63" s="14">
        <v>9.6000000000000002E-2</v>
      </c>
      <c r="K63" s="14"/>
      <c r="L63" s="14"/>
    </row>
    <row r="64" spans="1:12" ht="16" customHeight="1">
      <c r="A64" s="5"/>
      <c r="B64" s="3"/>
      <c r="C64" s="5"/>
      <c r="D64" s="5"/>
      <c r="E64" s="5"/>
      <c r="F64" s="5"/>
      <c r="G64" s="5"/>
      <c r="H64" s="12"/>
      <c r="I64" s="14"/>
    </row>
    <row r="65" spans="1:6" ht="16" customHeight="1">
      <c r="A65" s="11"/>
      <c r="B65" s="11"/>
      <c r="C65" s="11" t="s">
        <v>13</v>
      </c>
      <c r="D65" s="11"/>
      <c r="E65" s="11"/>
    </row>
    <row r="66" spans="1:6" ht="16" customHeight="1">
      <c r="A66" s="8"/>
      <c r="B66" s="8"/>
      <c r="C66" s="8" t="s">
        <v>14</v>
      </c>
      <c r="D66" s="8"/>
      <c r="E66" s="8"/>
    </row>
    <row r="67" spans="1:6" ht="16" customHeight="1">
      <c r="A67" s="8"/>
      <c r="B67" s="8"/>
      <c r="C67" s="8" t="s">
        <v>15</v>
      </c>
      <c r="D67" s="8" t="s">
        <v>3</v>
      </c>
      <c r="E67" s="8"/>
    </row>
    <row r="68" spans="1:6" ht="16" customHeight="1">
      <c r="A68" s="8"/>
      <c r="B68" s="8"/>
      <c r="C68" s="8" t="s">
        <v>16</v>
      </c>
      <c r="D68" s="8" t="s">
        <v>12</v>
      </c>
      <c r="E68" s="8" t="s">
        <v>19</v>
      </c>
      <c r="F68" s="8"/>
    </row>
    <row r="69" spans="1:6" ht="16" customHeight="1">
      <c r="A69" s="4" t="s">
        <v>4</v>
      </c>
      <c r="B69" s="8"/>
      <c r="C69" s="8" t="s">
        <v>17</v>
      </c>
      <c r="D69" s="25" t="s">
        <v>18</v>
      </c>
      <c r="E69" s="13" t="s">
        <v>20</v>
      </c>
      <c r="F69" s="12"/>
    </row>
    <row r="70" spans="1:6" ht="16" customHeight="1">
      <c r="A70" s="10">
        <v>56.028125000000003</v>
      </c>
      <c r="B70" s="17">
        <v>16</v>
      </c>
      <c r="C70" s="11">
        <v>64</v>
      </c>
      <c r="D70" s="18">
        <v>65.849999999999994</v>
      </c>
      <c r="E70" s="11">
        <v>74</v>
      </c>
      <c r="F70" s="9"/>
    </row>
    <row r="71" spans="1:6" ht="16" customHeight="1">
      <c r="A71" s="10">
        <v>348.0625</v>
      </c>
      <c r="B71" s="17">
        <v>23</v>
      </c>
      <c r="C71" s="11">
        <v>450</v>
      </c>
      <c r="D71" s="18">
        <v>426.2</v>
      </c>
      <c r="E71" s="11">
        <v>430</v>
      </c>
      <c r="F71" s="15"/>
    </row>
    <row r="72" spans="1:6" ht="16" customHeight="1">
      <c r="A72" s="10">
        <v>116.875</v>
      </c>
      <c r="B72" s="17">
        <v>3</v>
      </c>
      <c r="C72" s="11">
        <v>116.5</v>
      </c>
      <c r="D72" s="18">
        <v>121.06666666666666</v>
      </c>
      <c r="E72" s="11">
        <v>113</v>
      </c>
      <c r="F72" s="24"/>
    </row>
    <row r="73" spans="1:6" ht="16" customHeight="1">
      <c r="A73" s="10">
        <v>100.996875</v>
      </c>
      <c r="B73" s="17">
        <v>4</v>
      </c>
      <c r="C73" s="11">
        <v>145</v>
      </c>
      <c r="D73" s="18">
        <v>138.33333333333334</v>
      </c>
      <c r="E73" s="11">
        <v>137</v>
      </c>
      <c r="F73" s="24"/>
    </row>
    <row r="74" spans="1:6" ht="16" customHeight="1">
      <c r="A74" s="10">
        <v>115.56666666666666</v>
      </c>
      <c r="B74" s="17" t="s">
        <v>1</v>
      </c>
      <c r="C74" s="11">
        <v>163</v>
      </c>
      <c r="D74" s="18">
        <v>160.6</v>
      </c>
      <c r="E74" s="19">
        <v>155</v>
      </c>
      <c r="F74" s="9"/>
    </row>
    <row r="75" spans="1:6" ht="16" customHeight="1">
      <c r="A75" s="10">
        <v>104.89375</v>
      </c>
      <c r="B75" s="17">
        <v>5</v>
      </c>
      <c r="C75" s="11">
        <v>161</v>
      </c>
      <c r="D75" s="18">
        <v>155.35</v>
      </c>
      <c r="E75" s="9">
        <v>145</v>
      </c>
      <c r="F75" s="9"/>
    </row>
    <row r="76" spans="1:6" ht="16" customHeight="1">
      <c r="A76" s="10">
        <v>55.903225806451616</v>
      </c>
      <c r="B76" s="17">
        <v>17</v>
      </c>
      <c r="C76" s="11">
        <v>77</v>
      </c>
      <c r="D76" s="18">
        <v>76.16</v>
      </c>
      <c r="E76" s="9">
        <v>65</v>
      </c>
      <c r="F76" s="9"/>
    </row>
    <row r="77" spans="1:6" ht="16" customHeight="1">
      <c r="A77" s="10">
        <v>40.681249999999999</v>
      </c>
      <c r="B77" s="17" t="s">
        <v>2</v>
      </c>
      <c r="C77" s="11">
        <v>54</v>
      </c>
      <c r="D77" s="18">
        <v>46.8</v>
      </c>
      <c r="E77" s="9">
        <v>39</v>
      </c>
      <c r="F77" s="9"/>
    </row>
    <row r="78" spans="1:6" ht="16" customHeight="1">
      <c r="A78" s="10">
        <v>196.78125</v>
      </c>
      <c r="B78" s="17">
        <v>13</v>
      </c>
      <c r="C78" s="11">
        <v>245</v>
      </c>
      <c r="D78" s="18">
        <v>227.16666666666666</v>
      </c>
      <c r="E78" s="11">
        <v>240</v>
      </c>
      <c r="F78" s="24"/>
    </row>
    <row r="79" spans="1:6" ht="16" customHeight="1">
      <c r="A79" s="10">
        <v>48.0625</v>
      </c>
      <c r="B79" s="17">
        <v>10</v>
      </c>
      <c r="C79" s="11">
        <v>52</v>
      </c>
      <c r="D79" s="18">
        <v>41.8</v>
      </c>
      <c r="E79" s="9">
        <v>45.5</v>
      </c>
      <c r="F79" s="9"/>
    </row>
    <row r="80" spans="1:6" ht="16" customHeight="1">
      <c r="A80" s="10">
        <v>102</v>
      </c>
      <c r="B80" s="17">
        <v>25</v>
      </c>
      <c r="C80" s="11">
        <v>125</v>
      </c>
      <c r="D80" s="18">
        <v>124</v>
      </c>
      <c r="E80" s="9">
        <v>132</v>
      </c>
      <c r="F80" s="11"/>
    </row>
    <row r="81" spans="1:7" ht="16" customHeight="1">
      <c r="A81" s="10">
        <v>89.806451612903231</v>
      </c>
      <c r="B81" s="17">
        <v>28</v>
      </c>
      <c r="C81" s="11">
        <v>110</v>
      </c>
      <c r="D81" s="18">
        <v>117.875</v>
      </c>
      <c r="E81" s="11">
        <v>114</v>
      </c>
      <c r="F81" s="11"/>
    </row>
    <row r="82" spans="1:7" ht="16" customHeight="1">
      <c r="A82" s="10">
        <v>63.268749999999997</v>
      </c>
      <c r="B82" s="17">
        <v>9</v>
      </c>
      <c r="C82" s="11">
        <v>76</v>
      </c>
      <c r="D82" s="18">
        <v>63.833333333333336</v>
      </c>
      <c r="E82" s="11"/>
      <c r="F82" s="11"/>
    </row>
    <row r="83" spans="1:7" ht="16" customHeight="1">
      <c r="A83" s="10">
        <v>14.264516129032257</v>
      </c>
      <c r="B83" s="17">
        <v>20</v>
      </c>
      <c r="C83" s="11">
        <v>14.5</v>
      </c>
      <c r="D83" s="18">
        <v>16</v>
      </c>
      <c r="E83" s="11">
        <v>16</v>
      </c>
      <c r="F83" s="11"/>
    </row>
    <row r="84" spans="1:7" ht="16" customHeight="1">
      <c r="A84" s="10">
        <v>144.33333333333334</v>
      </c>
      <c r="B84" s="17">
        <v>31</v>
      </c>
      <c r="C84" s="11">
        <v>212</v>
      </c>
      <c r="D84" s="18">
        <v>204.5</v>
      </c>
      <c r="E84" s="11">
        <v>185</v>
      </c>
      <c r="F84" s="11"/>
    </row>
    <row r="85" spans="1:7" ht="16" customHeight="1">
      <c r="A85" s="10">
        <v>162.22499999999999</v>
      </c>
      <c r="B85" s="17">
        <v>32</v>
      </c>
      <c r="C85" s="11">
        <v>191</v>
      </c>
      <c r="D85" s="18">
        <v>188.42500000000001</v>
      </c>
      <c r="E85" s="11">
        <v>210</v>
      </c>
      <c r="F85" s="11"/>
    </row>
    <row r="86" spans="1:7" ht="16" customHeight="1">
      <c r="A86" s="18">
        <v>432.7</v>
      </c>
      <c r="B86" s="17">
        <v>1</v>
      </c>
      <c r="C86" s="11">
        <v>585</v>
      </c>
      <c r="D86" s="18">
        <v>556.5</v>
      </c>
      <c r="E86" s="11">
        <v>550</v>
      </c>
    </row>
    <row r="87" spans="1:7" ht="16" customHeight="1">
      <c r="A87" s="18">
        <v>158.30000000000001</v>
      </c>
      <c r="B87" s="17">
        <v>8</v>
      </c>
      <c r="C87" s="11">
        <v>194</v>
      </c>
      <c r="D87" s="18">
        <v>197.6</v>
      </c>
      <c r="E87" s="11">
        <v>187</v>
      </c>
    </row>
    <row r="88" spans="1:7" ht="16" customHeight="1">
      <c r="A88" s="13" t="s">
        <v>0</v>
      </c>
      <c r="B88" s="13"/>
      <c r="C88" s="13" t="str">
        <f>C69</f>
        <v>SI 160-455</v>
      </c>
      <c r="D88" s="26" t="str">
        <f>D69</f>
        <v>E. scotti</v>
      </c>
      <c r="E88" s="13" t="str">
        <f>E69</f>
        <v>UMMNH 46899</v>
      </c>
      <c r="F88" s="13"/>
    </row>
    <row r="89" spans="1:7" ht="16" customHeight="1">
      <c r="A89" s="14">
        <f t="shared" ref="A89:A106" si="39">LOG10(A70)</f>
        <v>1.748406088900214</v>
      </c>
      <c r="B89" s="17">
        <v>16</v>
      </c>
      <c r="C89" s="14">
        <f t="shared" ref="C89:D104" si="40">LOG10(C70)-$A89</f>
        <v>5.7773885083673093E-2</v>
      </c>
      <c r="D89" s="14">
        <f t="shared" si="40"/>
        <v>7.0149690397588671E-2</v>
      </c>
      <c r="E89" s="14">
        <f t="shared" ref="E89" si="41">LOG10(E70)-$A89</f>
        <v>0.12082563083076225</v>
      </c>
      <c r="F89" s="14"/>
      <c r="G89" s="5"/>
    </row>
    <row r="90" spans="1:7" ht="16" customHeight="1">
      <c r="A90" s="14">
        <f t="shared" si="39"/>
        <v>2.5416572352338345</v>
      </c>
      <c r="B90" s="17">
        <v>23</v>
      </c>
      <c r="C90" s="14">
        <f t="shared" si="40"/>
        <v>0.11155527854150904</v>
      </c>
      <c r="D90" s="14">
        <f t="shared" si="40"/>
        <v>8.7956210144348734E-2</v>
      </c>
      <c r="E90" s="14">
        <f t="shared" ref="E90" si="42">LOG10(E71)-$A90</f>
        <v>9.1811220345752176E-2</v>
      </c>
      <c r="F90" s="14"/>
      <c r="G90" s="5"/>
    </row>
    <row r="91" spans="1:7" ht="16" customHeight="1">
      <c r="A91" s="14">
        <f t="shared" si="39"/>
        <v>2.067721623880574</v>
      </c>
      <c r="B91" s="17">
        <v>3</v>
      </c>
      <c r="C91" s="14">
        <f t="shared" si="40"/>
        <v>-1.3956985185363813E-3</v>
      </c>
      <c r="D91" s="14">
        <f t="shared" si="40"/>
        <v>1.530296124881092E-2</v>
      </c>
      <c r="E91" s="14">
        <f t="shared" ref="E91" si="43">LOG10(E72)-$A91</f>
        <v>-1.4643180397154509E-2</v>
      </c>
      <c r="F91" s="14"/>
      <c r="G91" s="5"/>
    </row>
    <row r="92" spans="1:7" ht="16" customHeight="1">
      <c r="A92" s="14">
        <f t="shared" si="39"/>
        <v>2.0043079362454921</v>
      </c>
      <c r="B92" s="17">
        <v>4</v>
      </c>
      <c r="C92" s="14">
        <f t="shared" si="40"/>
        <v>0.15706006598948274</v>
      </c>
      <c r="D92" s="14">
        <f t="shared" si="40"/>
        <v>0.13661890574693825</v>
      </c>
      <c r="E92" s="14">
        <f t="shared" ref="E92" si="44">LOG10(E73)-$A92</f>
        <v>0.1324126309109146</v>
      </c>
      <c r="F92" s="14"/>
      <c r="G92" s="5"/>
    </row>
    <row r="93" spans="1:7" ht="16" customHeight="1">
      <c r="A93" s="14">
        <f t="shared" si="39"/>
        <v>2.0628325869367341</v>
      </c>
      <c r="B93" s="17" t="s">
        <v>1</v>
      </c>
      <c r="C93" s="14">
        <f t="shared" si="40"/>
        <v>0.14935501746722357</v>
      </c>
      <c r="D93" s="14">
        <f t="shared" si="40"/>
        <v>0.14291295400592796</v>
      </c>
      <c r="E93" s="14">
        <f t="shared" ref="E93" si="45">LOG10(E74)-$A93</f>
        <v>0.12749911123355728</v>
      </c>
      <c r="F93" s="14"/>
      <c r="G93" s="5"/>
    </row>
    <row r="94" spans="1:7" ht="16" customHeight="1">
      <c r="A94" s="14">
        <f t="shared" si="39"/>
        <v>2.0207496119173323</v>
      </c>
      <c r="B94" s="17">
        <v>5</v>
      </c>
      <c r="C94" s="14">
        <f t="shared" si="40"/>
        <v>0.18607626411451728</v>
      </c>
      <c r="D94" s="14">
        <f t="shared" si="40"/>
        <v>0.17056164567366094</v>
      </c>
      <c r="E94" s="14">
        <f t="shared" ref="E94" si="46">LOG10(E75)-$A94</f>
        <v>0.14061839031764256</v>
      </c>
      <c r="F94" s="14"/>
      <c r="G94" s="5"/>
    </row>
    <row r="95" spans="1:7" ht="16" customHeight="1">
      <c r="A95" s="14">
        <f t="shared" si="39"/>
        <v>1.7474368688796444</v>
      </c>
      <c r="B95" s="17">
        <v>17</v>
      </c>
      <c r="C95" s="14">
        <f t="shared" si="40"/>
        <v>0.1390538562928374</v>
      </c>
      <c r="D95" s="14">
        <f t="shared" si="40"/>
        <v>0.13429006649677344</v>
      </c>
      <c r="E95" s="14">
        <f t="shared" ref="E95" si="47">LOG10(E76)-$A95</f>
        <v>6.5476487763211022E-2</v>
      </c>
      <c r="F95" s="14"/>
      <c r="G95" s="5"/>
    </row>
    <row r="96" spans="1:7" ht="16" customHeight="1">
      <c r="A96" s="14">
        <f t="shared" si="39"/>
        <v>1.6093942888859583</v>
      </c>
      <c r="B96" s="17" t="s">
        <v>2</v>
      </c>
      <c r="C96" s="14">
        <f t="shared" si="40"/>
        <v>0.12299947093701036</v>
      </c>
      <c r="D96" s="14">
        <f t="shared" si="40"/>
        <v>6.085156418816573E-2</v>
      </c>
      <c r="E96" s="14">
        <f t="shared" ref="E96" si="48">LOG10(E77)-$A96</f>
        <v>-1.8329681859459157E-2</v>
      </c>
      <c r="F96" s="14"/>
      <c r="G96" s="5"/>
    </row>
    <row r="97" spans="1:7" ht="16" customHeight="1">
      <c r="A97" s="14">
        <f t="shared" si="39"/>
        <v>2.2939837149821569</v>
      </c>
      <c r="B97" s="17">
        <v>13</v>
      </c>
      <c r="C97" s="14">
        <f t="shared" si="40"/>
        <v>9.5182369382375676E-2</v>
      </c>
      <c r="D97" s="14">
        <f t="shared" si="40"/>
        <v>6.2360890468872832E-2</v>
      </c>
      <c r="E97" s="14">
        <f t="shared" ref="E97" si="49">LOG10(E78)-$A97</f>
        <v>8.6227526729449E-2</v>
      </c>
      <c r="F97" s="14"/>
      <c r="G97" s="5"/>
    </row>
    <row r="98" spans="1:7" ht="16" customHeight="1">
      <c r="A98" s="14">
        <f t="shared" si="39"/>
        <v>1.6818063571455062</v>
      </c>
      <c r="B98" s="17">
        <v>10</v>
      </c>
      <c r="C98" s="14">
        <f t="shared" si="40"/>
        <v>3.4196986489293035E-2</v>
      </c>
      <c r="D98" s="14">
        <f t="shared" si="40"/>
        <v>-6.0630075370470937E-2</v>
      </c>
      <c r="E98" s="14">
        <f t="shared" ref="E98" si="50">LOG10(E79)-$A98</f>
        <v>-2.3794960488393802E-2</v>
      </c>
      <c r="F98" s="14"/>
      <c r="G98" s="5"/>
    </row>
    <row r="99" spans="1:7" ht="16" customHeight="1">
      <c r="A99" s="14">
        <f t="shared" si="39"/>
        <v>2.0086001717619175</v>
      </c>
      <c r="B99" s="17">
        <v>25</v>
      </c>
      <c r="C99" s="14">
        <f t="shared" si="40"/>
        <v>8.8309841246138721E-2</v>
      </c>
      <c r="D99" s="14">
        <f t="shared" si="40"/>
        <v>8.4821513400317627E-2</v>
      </c>
      <c r="E99" s="14">
        <f t="shared" ref="E99" si="51">LOG10(E80)-$A99</f>
        <v>0.11197375944393251</v>
      </c>
      <c r="F99" s="14"/>
      <c r="G99" s="5"/>
    </row>
    <row r="100" spans="1:7" ht="16" customHeight="1">
      <c r="A100" s="14">
        <f t="shared" si="39"/>
        <v>1.9533075371042519</v>
      </c>
      <c r="B100" s="17">
        <v>28</v>
      </c>
      <c r="C100" s="14">
        <f t="shared" si="40"/>
        <v>8.808514805397305E-2</v>
      </c>
      <c r="D100" s="14">
        <f t="shared" si="40"/>
        <v>0.11811416864113289</v>
      </c>
      <c r="E100" s="14">
        <f t="shared" ref="E100" si="52">LOG10(E81)-$A100</f>
        <v>0.10359731423222085</v>
      </c>
      <c r="F100" s="14"/>
      <c r="G100" s="5"/>
    </row>
    <row r="101" spans="1:7" ht="16" customHeight="1">
      <c r="A101" s="14">
        <f t="shared" si="39"/>
        <v>1.8011892541925918</v>
      </c>
      <c r="B101" s="17">
        <v>9</v>
      </c>
      <c r="C101" s="14">
        <f t="shared" si="40"/>
        <v>7.9624338088199575E-2</v>
      </c>
      <c r="D101" s="14">
        <f t="shared" si="40"/>
        <v>3.8582693923874256E-3</v>
      </c>
      <c r="E101" s="14"/>
      <c r="F101" s="14"/>
      <c r="G101" s="5"/>
    </row>
    <row r="102" spans="1:7" ht="16" customHeight="1">
      <c r="A102" s="14">
        <f t="shared" si="39"/>
        <v>1.1542570444084224</v>
      </c>
      <c r="B102" s="17">
        <v>20</v>
      </c>
      <c r="C102" s="14">
        <f t="shared" si="40"/>
        <v>7.1109578265524664E-3</v>
      </c>
      <c r="D102" s="14">
        <f t="shared" si="40"/>
        <v>4.9862938247502431E-2</v>
      </c>
      <c r="E102" s="14">
        <f t="shared" ref="E102" si="53">LOG10(E83)-$A102</f>
        <v>4.9862938247502431E-2</v>
      </c>
      <c r="F102" s="14"/>
      <c r="G102" s="5"/>
    </row>
    <row r="103" spans="1:7" ht="16" customHeight="1">
      <c r="A103" s="14">
        <f t="shared" si="39"/>
        <v>2.159366641633703</v>
      </c>
      <c r="B103" s="17">
        <v>31</v>
      </c>
      <c r="C103" s="14">
        <f t="shared" si="40"/>
        <v>0.16696921929504827</v>
      </c>
      <c r="D103" s="14">
        <f t="shared" si="40"/>
        <v>0.15132667070965766</v>
      </c>
      <c r="E103" s="14">
        <f t="shared" ref="E103" si="54">LOG10(E84)-$A103</f>
        <v>0.10780508676931078</v>
      </c>
      <c r="F103" s="14"/>
      <c r="G103" s="5"/>
    </row>
    <row r="104" spans="1:7" ht="16" customHeight="1">
      <c r="A104" s="14">
        <f t="shared" si="39"/>
        <v>2.2101177828307916</v>
      </c>
      <c r="B104" s="17">
        <v>32</v>
      </c>
      <c r="C104" s="14">
        <f t="shared" si="40"/>
        <v>7.0915584416936017E-2</v>
      </c>
      <c r="D104" s="14">
        <f t="shared" si="40"/>
        <v>6.5020741113035907E-2</v>
      </c>
      <c r="E104" s="14">
        <f t="shared" ref="E104" si="55">LOG10(E85)-$A104</f>
        <v>0.11210151190312745</v>
      </c>
      <c r="F104" s="14"/>
      <c r="G104" s="5"/>
    </row>
    <row r="105" spans="1:7" ht="16" customHeight="1">
      <c r="A105" s="14">
        <f t="shared" si="39"/>
        <v>2.6361868951987244</v>
      </c>
      <c r="B105" s="17">
        <v>1</v>
      </c>
      <c r="C105" s="14">
        <f t="shared" ref="C105:D106" si="56">LOG10(C86)-$A105</f>
        <v>0.13096897088345605</v>
      </c>
      <c r="D105" s="14">
        <f t="shared" si="56"/>
        <v>0.10927827347200259</v>
      </c>
      <c r="E105" s="14">
        <f t="shared" ref="E105" si="57">LOG10(E86)-$A105</f>
        <v>0.10417579429551926</v>
      </c>
      <c r="F105" s="14"/>
    </row>
    <row r="106" spans="1:7" ht="16" customHeight="1">
      <c r="A106" s="14">
        <f t="shared" si="39"/>
        <v>2.199480914862356</v>
      </c>
      <c r="B106" s="17">
        <v>8</v>
      </c>
      <c r="C106" s="14">
        <f t="shared" si="56"/>
        <v>8.832081506787004E-2</v>
      </c>
      <c r="D106" s="14">
        <f t="shared" si="56"/>
        <v>9.6306025389253147E-2</v>
      </c>
      <c r="E106" s="14">
        <f t="shared" ref="E106" si="58">LOG10(E87)-$A106</f>
        <v>7.2360691674143052E-2</v>
      </c>
      <c r="F106" s="14"/>
    </row>
  </sheetData>
  <phoneticPr fontId="2"/>
  <pageMargins left="0.75" right="0.75" top="1" bottom="1" header="0.4921259845" footer="0.4921259845"/>
  <headerFooter>
    <oddFooter>&amp;L_x000D_&amp;1#&amp;"Calibri"&amp;11&amp;K000000 Classification: Protected A</oddFooter>
  </headerFooter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2003-05-14T14:57:59Z</cp:lastPrinted>
  <dcterms:created xsi:type="dcterms:W3CDTF">2003-05-14T13:44:03Z</dcterms:created>
  <dcterms:modified xsi:type="dcterms:W3CDTF">2025-08-30T17:33:57Z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2025-05-13T22:51:09Z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54098880-6e04-498f-b631-e0a36cd5d79b</vt:lpwstr>
  </property>
  <property fmtid="{D5CDD505-2E9C-101B-9397-08002B2CF9AE}" pid="8" name="MSIP_Label_abf2ea38-542c-4b75-bd7d-582ec36a519f_ContentBits">
    <vt:lpwstr>2</vt:lpwstr>
  </property>
</Properties>
</file>